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847abdccd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" sheetId="1" r:id="R3f6afa96fed94f48"/>
    <x:sheet xmlns:r="http://schemas.openxmlformats.org/officeDocument/2006/relationships" name="Premissas" sheetId="2" r:id="R84e543cdf0b24da3"/>
    <x:sheet xmlns:r="http://schemas.openxmlformats.org/officeDocument/2006/relationships" name="Receita_18M" sheetId="3" r:id="Rdd839176b2c64948"/>
    <x:sheet xmlns:r="http://schemas.openxmlformats.org/officeDocument/2006/relationships" name="Uso_de_Recursos" sheetId="4" r:id="R0bdab455051c4a4e"/>
    <x:sheet xmlns:r="http://schemas.openxmlformats.org/officeDocument/2006/relationships" name="Retorno_Investidor" sheetId="5" r:id="R840a4b3075ae42f7"/>
    <x:sheet xmlns:r="http://schemas.openxmlformats.org/officeDocument/2006/relationships" name="KPIs" sheetId="6" r:id="Re0f2b53923a74a4b"/>
    <x:sheet xmlns:r="http://schemas.openxmlformats.org/officeDocument/2006/relationships" name="Riscos" sheetId="7" r:id="Rb85289b869f14906"/>
    <x:sheet xmlns:r="http://schemas.openxmlformats.org/officeDocument/2006/relationships" name="Fontes" sheetId="8" r:id="Raa394ab576494660"/>
    <x:sheet xmlns:r="http://schemas.openxmlformats.org/officeDocument/2006/relationships" name="Checks" sheetId="9" r:id="Rf1a0bec0204f4c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R$&quot; #,##0.00"/>
    <x:numFmt numFmtId="201" formatCode="0%"/>
    <x:numFmt numFmtId="202" formatCode="&quot;R$&quot; #,##0"/>
    <x:numFmt numFmtId="203" formatCode="0.0%"/>
    <x:numFmt numFmtId="204" formatCode="0.00&quot;x&quot;"/>
  </x:numFmts>
  <x:fonts count="13">
    <x:font>
      <x:sz val="11"/>
      <x:name val="Carlito"/>
    </x:font>
    <x:font>
      <x:sz val="11"/>
      <x:color rgb="FF382F26"/>
      <x:name val="Nunito"/>
    </x:font>
    <x:font>
      <x:b/>
      <x:sz val="28"/>
      <x:color rgb="FF241D16"/>
      <x:name val="Nunito"/>
    </x:font>
    <x:font>
      <x:sz val="14"/>
      <x:color rgb="FF6F5F4C"/>
      <x:name val="Nunito"/>
    </x:font>
    <x:font>
      <x:b/>
      <x:sz val="14"/>
      <x:color rgb="FF241D16"/>
      <x:name val="Nunito"/>
    </x:font>
    <x:font>
      <x:b/>
      <x:sz val="14"/>
      <x:color rgb="FFC1440E"/>
      <x:name val="Nunito"/>
    </x:font>
    <x:font>
      <x:b/>
      <x:sz val="12"/>
      <x:color rgb="FFFFFFFF"/>
      <x:name val="Nunito"/>
    </x:font>
    <x:font>
      <x:b/>
      <x:sz val="22"/>
      <x:color rgb="FFFFFFFF"/>
      <x:name val="Nunito"/>
    </x:font>
    <x:font>
      <x:i/>
      <x:sz val="10"/>
      <x:color rgb="FF382F26"/>
      <x:name val="Nunito"/>
    </x:font>
    <x:font>
      <x:b/>
      <x:sz val="10"/>
      <x:color rgb="FFFFFFFF"/>
      <x:name val="Nunito"/>
    </x:font>
    <x:font>
      <x:sz val="10"/>
      <x:color rgb="FF382F26"/>
      <x:name val="Nunito"/>
    </x:font>
    <x:font>
      <x:i/>
      <x:sz val="9"/>
      <x:color rgb="FFC1440E"/>
      <x:name val="Nunito"/>
    </x:font>
    <x:font>
      <x:b/>
      <x:sz val="11"/>
      <x:color rgb="FFFFFFFF"/>
      <x:name val="Nunito"/>
    </x:font>
  </x:fonts>
  <x:fills count="11">
    <x:fill>
      <x:patternFill patternType="none"/>
    </x:fill>
    <x:fill>
      <x:patternFill patternType="gray125"/>
    </x:fill>
    <x:fill>
      <x:patternFill patternType="solid">
        <x:fgColor rgb="FFFBF7F1"/>
      </x:patternFill>
    </x:fill>
    <x:fill>
      <x:patternFill patternType="solid">
        <x:fgColor rgb="FFFFFFFF"/>
      </x:patternFill>
    </x:fill>
    <x:fill>
      <x:patternFill patternType="solid">
        <x:fgColor rgb="FFFCE4D6"/>
      </x:patternFill>
    </x:fill>
    <x:fill>
      <x:patternFill patternType="solid">
        <x:fgColor rgb="FF241D16"/>
      </x:patternFill>
    </x:fill>
    <x:fill>
      <x:patternFill patternType="solid">
        <x:fgColor rgb="FFF2DEC4"/>
      </x:patternFill>
    </x:fill>
    <x:fill>
      <x:patternFill patternType="solid">
        <x:fgColor rgb="FF6B7C3A"/>
      </x:patternFill>
    </x:fill>
    <x:fill>
      <x:patternFill patternType="solid">
        <x:fgColor rgb="FFFFF2CC"/>
      </x:patternFill>
    </x:fill>
    <x:fill>
      <x:patternFill patternType="solid">
        <x:fgColor rgb="FFEDF3E1"/>
      </x:patternFill>
    </x:fill>
    <x:fill>
      <x:patternFill patternType="solid">
        <x:fgColor rgb="FFE8571A"/>
      </x:patternFill>
    </x:fill>
  </x:fills>
  <x:borders count="18">
    <x:border/>
    <x:border>
      <x:left style="thin">
        <x:color rgb="FFD6C6B0"/>
      </x:left>
      <x:top style="thin">
        <x:color rgb="FFD6C6B0"/>
      </x:top>
    </x:border>
    <x:border>
      <x:top style="thin">
        <x:color rgb="FFD6C6B0"/>
      </x:top>
    </x:border>
    <x:border>
      <x:right style="thin">
        <x:color rgb="FFD6C6B0"/>
      </x:right>
      <x:top style="thin">
        <x:color rgb="FFD6C6B0"/>
      </x:top>
    </x:border>
    <x:border>
      <x:left style="thin">
        <x:color rgb="FFD6C6B0"/>
      </x:left>
    </x:border>
    <x:border>
      <x:right style="thin">
        <x:color rgb="FFD6C6B0"/>
      </x:right>
    </x:border>
    <x:border>
      <x:left style="thin">
        <x:color rgb="FFD6C6B0"/>
      </x:left>
      <x:bottom style="thin">
        <x:color rgb="FFD6C6B0"/>
      </x:bottom>
    </x:border>
    <x:border>
      <x:bottom style="thin">
        <x:color rgb="FFD6C6B0"/>
      </x:bottom>
    </x:border>
    <x:border>
      <x:right style="thin">
        <x:color rgb="FFD6C6B0"/>
      </x:right>
      <x:bottom style="thin">
        <x:color rgb="FFD6C6B0"/>
      </x:bottom>
    </x:border>
    <x:border>
      <x:left style="thin">
        <x:color rgb="FFD6C6B0"/>
      </x:left>
      <x:right style="thin">
        <x:color rgb="FFD6C6B0"/>
      </x:right>
      <x:top style="thin">
        <x:color rgb="FFD6C6B0"/>
      </x:top>
      <x:bottom style="thin">
        <x:color rgb="FFD6C6B0"/>
      </x:bottom>
    </x:border>
    <x:border>
      <x:left style="thin">
        <x:color rgb="FFEDB59A"/>
      </x:left>
      <x:top style="thin">
        <x:color rgb="FFEDB59A"/>
      </x:top>
    </x:border>
    <x:border>
      <x:top style="thin">
        <x:color rgb="FFEDB59A"/>
      </x:top>
    </x:border>
    <x:border>
      <x:right style="thin">
        <x:color rgb="FFEDB59A"/>
      </x:right>
      <x:top style="thin">
        <x:color rgb="FFEDB59A"/>
      </x:top>
    </x:border>
    <x:border>
      <x:left style="thin">
        <x:color rgb="FFEDB59A"/>
      </x:left>
    </x:border>
    <x:border>
      <x:right style="thin">
        <x:color rgb="FFEDB59A"/>
      </x:right>
    </x:border>
    <x:border>
      <x:left style="thin">
        <x:color rgb="FFEDB59A"/>
      </x:left>
      <x:bottom style="thin">
        <x:color rgb="FFEDB59A"/>
      </x:bottom>
    </x:border>
    <x:border>
      <x:bottom style="thin">
        <x:color rgb="FFEDB59A"/>
      </x:bottom>
    </x:border>
    <x:border>
      <x:right style="thin">
        <x:color rgb="FFEDB59A"/>
      </x:right>
      <x:bottom style="thin">
        <x:color rgb="FFEDB59A"/>
      </x:bottom>
    </x:border>
  </x:borders>
  <x:cellStyleXfs count="1">
    <x:xf numFmtId="0" fontId="0" fillId="0" borderId="0"/>
  </x:cellStyleXfs>
  <x:cellXfs count="1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3" xfId="0" applyNumberFormat="1" applyFont="1" applyFill="1" applyBorder="1" applyAlignment="1">
      <x:alignment horizontal="center" wrapText="1"/>
    </x:xf>
    <x:xf numFmtId="0" fontId="4" fillId="3" borderId="4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5" xfId="0" applyNumberFormat="1" applyFont="1" applyFill="1" applyBorder="1" applyAlignment="1">
      <x:alignment horizontal="center" wrapText="1"/>
    </x:xf>
    <x:xf numFmtId="0" fontId="4" fillId="3" borderId="6" xfId="0" applyNumberFormat="1" applyFont="1" applyFill="1" applyBorder="1" applyAlignment="1">
      <x:alignment horizontal="center" wrapText="1"/>
    </x:xf>
    <x:xf numFmtId="0" fontId="4" fillId="3" borderId="7" xfId="0" applyNumberFormat="1" applyFont="1" applyFill="1" applyBorder="1" applyAlignment="1">
      <x:alignment horizontal="center" wrapText="1"/>
    </x:xf>
    <x:xf numFmtId="0" fontId="4" fillId="3" borderId="8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4" fillId="3" borderId="6" xfId="0" applyNumberFormat="1" applyFont="1" applyFill="1" applyBorder="1" applyAlignment="1">
      <x:alignment horizontal="center" vertical="center" wrapText="1"/>
    </x:xf>
    <x:xf numFmtId="0" fontId="4" fillId="3" borderId="7" xfId="0" applyNumberFormat="1" applyFont="1" applyFill="1" applyBorder="1" applyAlignment="1">
      <x:alignment horizontal="center"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2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7" xfId="0" applyNumberFormat="1" applyFont="1" applyFill="1" applyBorder="1" applyAlignment="1">
      <x:alignment horizontal="center" wrapText="1"/>
    </x:xf>
    <x:xf numFmtId="0" fontId="5" fillId="4" borderId="8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9" xfId="0" applyNumberFormat="1" applyFont="1" applyFill="1" applyBorder="1"/>
    <x:xf numFmtId="0" fontId="9" fillId="7" borderId="9" xfId="0" applyNumberFormat="1" applyFont="1" applyFill="1" applyBorder="1" applyAlignment="1">
      <x:alignment wrapText="1"/>
    </x:xf>
    <x:xf numFmtId="0" fontId="9" fillId="7" borderId="9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9" xfId="0" applyNumberFormat="1" applyFont="1" applyFill="1" applyBorder="1"/>
    <x:xf numFmtId="0" fontId="10" fillId="3" borderId="9" xfId="0" applyNumberFormat="1" applyFont="1" applyFill="1" applyBorder="1" applyAlignment="1">
      <x:alignment wrapText="1"/>
    </x:xf>
    <x:xf numFmtId="0" fontId="10" fillId="3" borderId="9" xfId="0" applyNumberFormat="1" applyFont="1" applyFill="1" applyBorder="1" applyAlignment="1">
      <x:alignment vertical="top" wrapText="1"/>
    </x:xf>
    <x:xf numFmtId="0" fontId="10" fillId="8" borderId="9" xfId="0" applyNumberFormat="1" applyFont="1" applyFill="1" applyBorder="1" applyAlignment="1">
      <x:alignment vertical="top" wrapText="1"/>
    </x:xf>
    <x:xf numFmtId="200" fontId="10" fillId="8" borderId="9" xfId="0" applyNumberFormat="1" applyFont="1" applyFill="1" applyBorder="1" applyAlignment="1">
      <x:alignment vertical="top" wrapText="1"/>
    </x:xf>
    <x:xf numFmtId="201" fontId="10" fillId="8" borderId="9" xfId="0" applyNumberFormat="1" applyFont="1" applyFill="1" applyBorder="1" applyAlignment="1">
      <x:alignment vertical="top" wrapText="1"/>
    </x:xf>
    <x:xf numFmtId="202" fontId="10" fillId="8" borderId="9" xfId="0" applyNumberFormat="1" applyFont="1" applyFill="1" applyBorder="1" applyAlignment="1">
      <x:alignment vertical="top" wrapText="1"/>
    </x:xf>
    <x:xf numFmtId="203" fontId="10" fillId="8" borderId="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11" fillId="4" borderId="0" xfId="0" applyNumberFormat="1" applyFont="1" applyFill="1" applyBorder="1"/>
    <x:xf numFmtId="0" fontId="11" fillId="4" borderId="10" xfId="0" applyNumberFormat="1" applyFont="1" applyFill="1" applyBorder="1"/>
    <x:xf numFmtId="0" fontId="11" fillId="4" borderId="11" xfId="0" applyNumberFormat="1" applyFont="1" applyFill="1" applyBorder="1"/>
    <x:xf numFmtId="0" fontId="11" fillId="4" borderId="12" xfId="0" applyNumberFormat="1" applyFont="1" applyFill="1" applyBorder="1"/>
    <x:xf numFmtId="0" fontId="11" fillId="4" borderId="13" xfId="0" applyNumberFormat="1" applyFont="1" applyFill="1" applyBorder="1"/>
    <x:xf numFmtId="0" fontId="11" fillId="4" borderId="14" xfId="0" applyNumberFormat="1" applyFont="1" applyFill="1" applyBorder="1"/>
    <x:xf numFmtId="0" fontId="11" fillId="4" borderId="15" xfId="0" applyNumberFormat="1" applyFont="1" applyFill="1" applyBorder="1"/>
    <x:xf numFmtId="0" fontId="11" fillId="4" borderId="16" xfId="0" applyNumberFormat="1" applyFont="1" applyFill="1" applyBorder="1"/>
    <x:xf numFmtId="0" fontId="11" fillId="4" borderId="17" xfId="0" applyNumberFormat="1" applyFont="1" applyFill="1" applyBorder="1"/>
    <x:xf numFmtId="0" fontId="11" fillId="4" borderId="10" xfId="0" applyNumberFormat="1" applyFont="1" applyFill="1" applyBorder="1" applyAlignment="1">
      <x:alignment wrapText="1"/>
    </x:xf>
    <x:xf numFmtId="0" fontId="11" fillId="4" borderId="11" xfId="0" applyNumberFormat="1" applyFont="1" applyFill="1" applyBorder="1" applyAlignment="1">
      <x:alignment wrapText="1"/>
    </x:xf>
    <x:xf numFmtId="0" fontId="11" fillId="4" borderId="12" xfId="0" applyNumberFormat="1" applyFont="1" applyFill="1" applyBorder="1" applyAlignment="1">
      <x:alignment wrapText="1"/>
    </x:xf>
    <x:xf numFmtId="0" fontId="11" fillId="4" borderId="13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wrapText="1"/>
    </x:xf>
    <x:xf numFmtId="0" fontId="11" fillId="4" borderId="14" xfId="0" applyNumberFormat="1" applyFont="1" applyFill="1" applyBorder="1" applyAlignment="1">
      <x:alignment wrapText="1"/>
    </x:xf>
    <x:xf numFmtId="0" fontId="11" fillId="4" borderId="15" xfId="0" applyNumberFormat="1" applyFont="1" applyFill="1" applyBorder="1" applyAlignment="1">
      <x:alignment wrapText="1"/>
    </x:xf>
    <x:xf numFmtId="0" fontId="11" fillId="4" borderId="16" xfId="0" applyNumberFormat="1" applyFont="1" applyFill="1" applyBorder="1" applyAlignment="1">
      <x:alignment wrapText="1"/>
    </x:xf>
    <x:xf numFmtId="0" fontId="11" fillId="4" borderId="17" xfId="0" applyNumberFormat="1" applyFont="1" applyFill="1" applyBorder="1" applyAlignment="1">
      <x:alignment wrapText="1"/>
    </x:xf>
    <x:xf numFmtId="0" fontId="11" fillId="4" borderId="10" xfId="0" applyNumberFormat="1" applyFont="1" applyFill="1" applyBorder="1" applyAlignment="1">
      <x:alignment vertical="center" wrapText="1"/>
    </x:xf>
    <x:xf numFmtId="0" fontId="11" fillId="4" borderId="11" xfId="0" applyNumberFormat="1" applyFont="1" applyFill="1" applyBorder="1" applyAlignment="1">
      <x:alignment vertical="center" wrapText="1"/>
    </x:xf>
    <x:xf numFmtId="0" fontId="11" fillId="4" borderId="12" xfId="0" applyNumberFormat="1" applyFont="1" applyFill="1" applyBorder="1" applyAlignment="1">
      <x:alignment vertical="center" wrapText="1"/>
    </x:xf>
    <x:xf numFmtId="0" fontId="11" fillId="4" borderId="13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4" xfId="0" applyNumberFormat="1" applyFont="1" applyFill="1" applyBorder="1" applyAlignment="1">
      <x:alignment vertical="center" wrapText="1"/>
    </x:xf>
    <x:xf numFmtId="0" fontId="11" fillId="4" borderId="15" xfId="0" applyNumberFormat="1" applyFont="1" applyFill="1" applyBorder="1" applyAlignment="1">
      <x:alignment vertical="center" wrapText="1"/>
    </x:xf>
    <x:xf numFmtId="0" fontId="11" fillId="4" borderId="16" xfId="0" applyNumberFormat="1" applyFont="1" applyFill="1" applyBorder="1" applyAlignment="1">
      <x:alignment vertical="center" wrapText="1"/>
    </x:xf>
    <x:xf numFmtId="0" fontId="11" fillId="4" borderId="17" xfId="0" applyNumberFormat="1" applyFont="1" applyFill="1" applyBorder="1" applyAlignment="1">
      <x:alignment vertical="center" wrapText="1"/>
    </x:xf>
    <x:xf numFmtId="0" fontId="10" fillId="9" borderId="9" xfId="0" applyNumberFormat="1" applyFont="1" applyFill="1" applyBorder="1" applyAlignment="1">
      <x:alignment vertical="top" wrapText="1"/>
    </x:xf>
    <x:xf numFmtId="202" fontId="10" fillId="9" borderId="9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0" fontId="6" fillId="10" borderId="0" xfId="0" applyNumberFormat="1" applyFont="1" applyFill="1" applyBorder="1" applyAlignment="1">
      <x:alignment vertical="center" wrapText="1"/>
    </x:xf>
    <x:xf numFmtId="201" fontId="10" fillId="3" borderId="9" xfId="0" applyNumberFormat="1" applyFont="1" applyFill="1" applyBorder="1" applyAlignment="1">
      <x:alignment vertical="top" wrapText="1"/>
    </x:xf>
    <x:xf numFmtId="202" fontId="10" fillId="3" borderId="9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5" borderId="0" xfId="0" applyNumberFormat="1" applyFont="1" applyFill="1" applyBorder="1"/>
    <x:xf numFmtId="0" fontId="12" fillId="5" borderId="0" xfId="0" applyNumberFormat="1" applyFont="1" applyFill="1" applyBorder="1"/>
    <x:xf numFmtId="201" fontId="12" fillId="5" borderId="0" xfId="0" applyNumberFormat="1" applyFont="1" applyFill="1" applyBorder="1"/>
    <x:xf numFmtId="0" fontId="12" fillId="5" borderId="9" xfId="0" applyNumberFormat="1" applyFont="1" applyFill="1" applyBorder="1"/>
    <x:xf numFmtId="201" fontId="12" fillId="5" borderId="9" xfId="0" applyNumberFormat="1" applyFont="1" applyFill="1" applyBorder="1"/>
    <x:xf numFmtId="203" fontId="10" fillId="9" borderId="9" xfId="0" applyNumberFormat="1" applyFont="1" applyFill="1" applyBorder="1" applyAlignment="1">
      <x:alignment vertical="top" wrapText="1"/>
    </x:xf>
    <x:xf numFmtId="204" fontId="10" fillId="9" borderId="9" xfId="0" applyNumberFormat="1" applyFont="1" applyFill="1" applyBorder="1" applyAlignment="1">
      <x:alignment vertical="top" wrapText="1"/>
    </x:xf>
    <x:xf numFmtId="200" fontId="10" fillId="9" borderId="9" xfId="0" applyNumberFormat="1" applyFont="1" applyFill="1" applyBorder="1" applyAlignment="1">
      <x:alignment vertical="top" wrapText="1"/>
    </x:xf>
    <x:xf numFmtId="200" fontId="10" fillId="3" borderId="9" xfId="0" applyNumberFormat="1" applyFont="1" applyFill="1" applyBorder="1" applyAlignment="1">
      <x:alignment vertical="top" wrapText="1"/>
    </x:xf>
    <x:xf numFmtId="201" fontId="10" fillId="9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b896ad0f24692" /><Relationship Type="http://schemas.openxmlformats.org/officeDocument/2006/relationships/theme" Target="/xl/theme/theme1.xml" Id="R615aa0aa428b4019" /><Relationship Type="http://schemas.openxmlformats.org/officeDocument/2006/relationships/sharedStrings" Target="/xl/sharedStrings.xml" Id="Rab71647d911847a1" /><Relationship Type="http://schemas.openxmlformats.org/officeDocument/2006/relationships/worksheet" Target="/xl/worksheets/sheet1.xml" Id="R3f6afa96fed94f48" /><Relationship Type="http://schemas.openxmlformats.org/officeDocument/2006/relationships/worksheet" Target="/xl/worksheets/sheet2.xml" Id="R84e543cdf0b24da3" /><Relationship Type="http://schemas.openxmlformats.org/officeDocument/2006/relationships/worksheet" Target="/xl/worksheets/sheet3.xml" Id="Rdd839176b2c64948" /><Relationship Type="http://schemas.openxmlformats.org/officeDocument/2006/relationships/worksheet" Target="/xl/worksheets/sheet4.xml" Id="R0bdab455051c4a4e" /><Relationship Type="http://schemas.openxmlformats.org/officeDocument/2006/relationships/worksheet" Target="/xl/worksheets/sheet5.xml" Id="R840a4b3075ae42f7" /><Relationship Type="http://schemas.openxmlformats.org/officeDocument/2006/relationships/worksheet" Target="/xl/worksheets/sheet6.xml" Id="Re0f2b53923a74a4b" /><Relationship Type="http://schemas.openxmlformats.org/officeDocument/2006/relationships/worksheet" Target="/xl/worksheets/sheet7.xml" Id="Rb85289b869f14906" /><Relationship Type="http://schemas.openxmlformats.org/officeDocument/2006/relationships/worksheet" Target="/xl/worksheets/sheet8.xml" Id="Raa394ab576494660" /><Relationship Type="http://schemas.openxmlformats.org/officeDocument/2006/relationships/worksheet" Target="/xl/worksheets/sheet9.xml" Id="Rf1a0bec0204f4c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0cf91fa3d494de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5eb27f0caef46e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MRR ilustrativo por preço (R$)</a:t>
            </a:r>
          </a:p>
        </c:rich>
      </c:tx>
    </c:title>
    <c:plotArea>
      <c:lineChart>
        <c:grouping val="standard"/>
        <c:ser>
          <c:idx val="0"/>
          <c:order val="0"/>
          <c:tx>
            <c:v>MRR · Fundador</c:v>
          </c:tx>
          <c:marker>
            <c:symbol val="none"/>
          </c:marker>
          <c:cat>
            <c:strRef>
              <c:f>'Receita_18M'!$G$6:$G$24</c:f>
              <c:strCache>
                <c:ptCount val="0"/>
              </c:strCache>
            </c:strRef>
          </c:cat>
          <c:val>
            <c:numRef>
              <c:f>'Receita_18M'!$H$6:$H$24</c:f>
              <c:numCache>
                <c:formatCode>"R$" #,##0</c:formatCode>
                <c:ptCount val="0"/>
              </c:numCache>
            </c:numRef>
          </c:val>
        </c:ser>
        <c:ser>
          <c:idx val="1"/>
          <c:order val="1"/>
          <c:tx>
            <c:v>MRR · Profissional</c:v>
          </c:tx>
          <c:marker>
            <c:symbol val="none"/>
          </c:marker>
          <c:cat>
            <c:strRef>
              <c:f>'Receita_18M'!$G$6:$G$24</c:f>
              <c:strCache>
                <c:ptCount val="0"/>
              </c:strCache>
            </c:strRef>
          </c:cat>
          <c:val>
            <c:numRef>
              <c:f>'Receita_18M'!$I$6:$I$24</c:f>
              <c:numCache>
                <c:formatCode>"R$" #,##0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2286000" cy="609600"/>
    <xdr:pic>
      <xdr:nvPicPr>
        <xdr:cNvPr id="1" name="5332a373-bbd3-4cef-aa3c-1a1c741120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cf91fa3d494d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4</xdr:row>
      <xdr:rowOff>0</xdr:rowOff>
    </xdr:from>
    <xdr:to>
      <xdr:col>18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eb27f0caef46e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af3a59cc1c44e5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f990b5b61d33491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2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2" customHeight="1">
      <x:c r="A5" s="5" t="str">
        <x:v>Modelo financeiro editável · 18 meses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</x:row>
    <x:row r="6" ht="22" customHeight="1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ht="22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</x:row>
    <x:row r="8" ht="22" customHeight="1">
      <x:c r="A8" s="8" t="str">
        <x:v>Trancoso Resolve · cenários ilustrativos para validação de preço, liquidez e retorno potencial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</x:row>
    <x:row r="9" ht="22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2" customHeight="1">
      <x:c r="A12" s="37" t="str">
        <x:v>R$ 19,90/mês
Hipótese · plano Fundador</x:v>
      </x:c>
      <x:c r="B12" s="38"/>
      <x:c r="C12" s="38"/>
      <x:c r="D12" s="39"/>
      <x:c r="E12" s="37" t="str">
        <x:v>R$ 59/mês
Hipótese · plano Profissional</x:v>
      </x:c>
      <x:c r="F12" s="38"/>
      <x:c r="G12" s="38"/>
      <x:c r="H12" s="39"/>
      <x:c r="I12" s="37" t="str">
        <x:v>500 prestadores
Cenário ilustrativo · mês 18</x:v>
      </x:c>
      <x:c r="J12" s="38"/>
      <x:c r="K12" s="38"/>
      <x:c r="L12" s="39"/>
    </x:row>
    <x:row r="13" ht="22" customHeight="1">
      <x:c r="A13" s="40"/>
      <x:c r="B13" s="41"/>
      <x:c r="C13" s="41"/>
      <x:c r="D13" s="42"/>
      <x:c r="E13" s="40"/>
      <x:c r="F13" s="41"/>
      <x:c r="G13" s="41"/>
      <x:c r="H13" s="42"/>
      <x:c r="I13" s="40"/>
      <x:c r="J13" s="41"/>
      <x:c r="K13" s="41"/>
      <x:c r="L13" s="42"/>
    </x:row>
    <x:row r="14" ht="22" customHeight="1">
      <x:c r="A14" s="40"/>
      <x:c r="B14" s="41"/>
      <x:c r="C14" s="41"/>
      <x:c r="D14" s="42"/>
      <x:c r="E14" s="40"/>
      <x:c r="F14" s="41"/>
      <x:c r="G14" s="41"/>
      <x:c r="H14" s="42"/>
      <x:c r="I14" s="40"/>
      <x:c r="J14" s="41"/>
      <x:c r="K14" s="41"/>
      <x:c r="L14" s="42"/>
    </x:row>
    <x:row r="15" ht="22" customHeight="1">
      <x:c r="A15" s="43"/>
      <x:c r="B15" s="44"/>
      <x:c r="C15" s="44"/>
      <x:c r="D15" s="45"/>
      <x:c r="E15" s="43"/>
      <x:c r="F15" s="44"/>
      <x:c r="G15" s="44"/>
      <x:c r="H15" s="45"/>
      <x:c r="I15" s="43"/>
      <x:c r="J15" s="44"/>
      <x:c r="K15" s="44"/>
      <x:c r="L15" s="45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2" customHeight="1">
      <x:c r="A17" s="37" t="str">
        <x:v>R$ 29,5 mil
MRR ilustrativo · 500 × R$ 59</x:v>
      </x:c>
      <x:c r="B17" s="38"/>
      <x:c r="C17" s="38"/>
      <x:c r="D17" s="39"/>
      <x:c r="E17" s="37" t="str">
        <x:v>R$ 354 mil
ARR ilustrativo · MRR × 12</x:v>
      </x:c>
      <x:c r="F17" s="38"/>
      <x:c r="G17" s="38"/>
      <x:c r="H17" s="39"/>
      <x:c r="I17" s="74" t="str">
        <x:v>PENDENTE
Rodada, valuation e retorno</x:v>
      </x:c>
      <x:c r="J17" s="75"/>
      <x:c r="K17" s="75"/>
      <x:c r="L17" s="76"/>
    </x:row>
    <x:row r="18" ht="22" customHeight="1">
      <x:c r="A18" s="40"/>
      <x:c r="B18" s="41"/>
      <x:c r="C18" s="41"/>
      <x:c r="D18" s="42"/>
      <x:c r="E18" s="40"/>
      <x:c r="F18" s="41"/>
      <x:c r="G18" s="41"/>
      <x:c r="H18" s="42"/>
      <x:c r="I18" s="77"/>
      <x:c r="J18" s="78"/>
      <x:c r="K18" s="78"/>
      <x:c r="L18" s="79"/>
    </x:row>
    <x:row r="19" ht="22" customHeight="1">
      <x:c r="A19" s="40"/>
      <x:c r="B19" s="41"/>
      <x:c r="C19" s="41"/>
      <x:c r="D19" s="42"/>
      <x:c r="E19" s="40"/>
      <x:c r="F19" s="41"/>
      <x:c r="G19" s="41"/>
      <x:c r="H19" s="42"/>
      <x:c r="I19" s="77"/>
      <x:c r="J19" s="78"/>
      <x:c r="K19" s="78"/>
      <x:c r="L19" s="79"/>
    </x:row>
    <x:row r="20" ht="22" customHeight="1">
      <x:c r="A20" s="43"/>
      <x:c r="B20" s="44"/>
      <x:c r="C20" s="44"/>
      <x:c r="D20" s="45"/>
      <x:c r="E20" s="43"/>
      <x:c r="F20" s="44"/>
      <x:c r="G20" s="44"/>
      <x:c r="H20" s="45"/>
      <x:c r="I20" s="80"/>
      <x:c r="J20" s="81"/>
      <x:c r="K20" s="81"/>
      <x:c r="L20" s="8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2" customHeight="1">
      <x:c r="A23" s="87" t="str">
        <x:v>Este arquivo não é previsão, promessa de retorno ou comprovação de tração. Células amarelas são entradas editáveis; células verdes são fórmulas; dados ausentes permanecem pendentes.</x:v>
      </x:c>
      <x:c r="B23" s="87"/>
      <x:c r="C23" s="87"/>
      <x:c r="D23" s="87"/>
      <x:c r="E23" s="87"/>
      <x:c r="F23" s="87"/>
      <x:c r="G23" s="87"/>
      <x:c r="H23" s="87"/>
      <x:c r="I23" s="87"/>
      <x:c r="J23" s="87"/>
      <x:c r="K23" s="87"/>
      <x:c r="L23" s="87"/>
    </x:row>
    <x:row r="24" ht="22" customHeight="1">
      <x:c r="A24" s="87"/>
      <x:c r="B24" s="87"/>
      <x:c r="C24" s="87"/>
      <x:c r="D24" s="87"/>
      <x:c r="E24" s="87"/>
      <x:c r="F24" s="87"/>
      <x:c r="G24" s="87"/>
      <x:c r="H24" s="87"/>
      <x:c r="I24" s="87"/>
      <x:c r="J24" s="87"/>
      <x:c r="K24" s="87"/>
      <x:c r="L24" s="87"/>
    </x:row>
    <x:row r="25" ht="22" customHeight="1">
      <x:c r="A25" s="87"/>
      <x:c r="B25" s="87"/>
      <x:c r="C25" s="87"/>
      <x:c r="D25" s="87"/>
      <x:c r="E25" s="87"/>
      <x:c r="F25" s="87"/>
      <x:c r="G25" s="87"/>
      <x:c r="H25" s="87"/>
      <x:c r="I25" s="87"/>
      <x:c r="J25" s="87"/>
      <x:c r="K25" s="87"/>
      <x:c r="L25" s="87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mergeCells>
    <x:mergeCell ref="A5:L7"/>
    <x:mergeCell ref="A8:L9"/>
    <x:mergeCell ref="A12:D15"/>
    <x:mergeCell ref="E12:H15"/>
    <x:mergeCell ref="I12:L15"/>
    <x:mergeCell ref="A17:D20"/>
    <x:mergeCell ref="E17:H20"/>
    <x:mergeCell ref="I17:L20"/>
    <x:mergeCell ref="A23:L25"/>
  </x:mergeCells>
  <x:pageMargins left="0.7" right="0.7" top="0.75" bottom="0.75" header="0.3" footer="0.3"/>
  <x:drawing xmlns:r="http://schemas.openxmlformats.org/officeDocument/2006/relationships" r:id="R4af3a59cc1c44e5d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3" hidden="0" customWidth="1"/>
    <x:col min="3" max="3" width="16" hidden="0" customWidth="1"/>
    <x:col min="4" max="4" width="14" hidden="0" customWidth="1"/>
    <x:col min="5" max="5" width="21" hidden="0" customWidth="1"/>
    <x:col min="6" max="6" width="15" hidden="0" customWidth="1"/>
    <x:col min="7" max="7" width="42" hidden="0" customWidth="1"/>
  </x:cols>
  <x:sheetData>
    <x:row r="1">
      <x:c r="A1" s="91" t="str">
        <x:v>Premissas editáveis</x:v>
      </x:c>
      <x:c r="B1" s="91"/>
      <x:c r="C1" s="91"/>
      <x:c r="D1" s="91"/>
      <x:c r="E1" s="91"/>
      <x:c r="F1" s="91"/>
      <x:c r="G1" s="91"/>
    </x:row>
    <x:row r="2">
      <x:c r="A2" s="91"/>
      <x:c r="B2" s="91"/>
      <x:c r="C2" s="91"/>
      <x:c r="D2" s="91"/>
      <x:c r="E2" s="91"/>
      <x:c r="F2" s="91"/>
      <x:c r="G2" s="91"/>
    </x:row>
    <x:row r="3">
      <x:c r="A3" s="95" t="str">
        <x:v>Classificação obrigatória: hipótese, cenário ilustrativo, recomendação ou dado faltante.</x:v>
      </x:c>
      <x:c r="B3" s="95"/>
      <x:c r="C3" s="95"/>
      <x:c r="D3" s="95"/>
      <x:c r="E3" s="95"/>
      <x:c r="F3" s="95"/>
      <x:c r="G3" s="95"/>
    </x:row>
    <x:row r="5">
      <x:c r="A5" s="100" t="str">
        <x:v>ID</x:v>
      </x:c>
      <x:c r="B5" s="100" t="str">
        <x:v>Premissa</x:v>
      </x:c>
      <x:c r="C5" s="100" t="str">
        <x:v>Valor</x:v>
      </x:c>
      <x:c r="D5" s="100" t="str">
        <x:v>Unidade</x:v>
      </x:c>
      <x:c r="E5" s="100" t="str">
        <x:v>Classificação</x:v>
      </x:c>
      <x:c r="F5" s="100" t="str">
        <x:v>Status</x:v>
      </x:c>
      <x:c r="G5" s="100" t="str">
        <x:v>Observação / fonte</x:v>
      </x:c>
    </x:row>
    <x:row r="6">
      <x:c r="A6" s="105" t="str">
        <x:v>P01</x:v>
      </x:c>
      <x:c r="B6" s="105" t="str">
        <x:v>Preço Fundador</x:v>
      </x:c>
      <x:c r="C6" s="107" t="n">
        <x:v>19.9</x:v>
      </x:c>
      <x:c r="D6" s="105" t="str">
        <x:v>R$/mês</x:v>
      </x:c>
      <x:c r="E6" s="105" t="str">
        <x:v>Hipótese</x:v>
      </x:c>
      <x:c r="F6" s="105" t="str">
        <x:v>A validar</x:v>
      </x:c>
      <x:c r="G6" s="105" t="str">
        <x:v>Apresentação oficial</x:v>
      </x:c>
    </x:row>
    <x:row r="7">
      <x:c r="A7" s="105" t="str">
        <x:v>P02</x:v>
      </x:c>
      <x:c r="B7" s="105" t="str">
        <x:v>Preço Profissional</x:v>
      </x:c>
      <x:c r="C7" s="107" t="n">
        <x:v>59</x:v>
      </x:c>
      <x:c r="D7" s="105" t="str">
        <x:v>R$/mês</x:v>
      </x:c>
      <x:c r="E7" s="105" t="str">
        <x:v>Hipótese</x:v>
      </x:c>
      <x:c r="F7" s="105" t="str">
        <x:v>A validar</x:v>
      </x:c>
      <x:c r="G7" s="105" t="str">
        <x:v>Apresentação oficial</x:v>
      </x:c>
    </x:row>
    <x:row r="8">
      <x:c r="A8" s="105" t="str">
        <x:v>P03</x:v>
      </x:c>
      <x:c r="B8" s="105" t="str">
        <x:v>Comissão futura mínima</x:v>
      </x:c>
      <x:c r="C8" s="108" t="n">
        <x:v>0.08</x:v>
      </x:c>
      <x:c r="D8" s="105" t="str">
        <x:v>% GTV</x:v>
      </x:c>
      <x:c r="E8" s="105" t="str">
        <x:v>Hipótese futura</x:v>
      </x:c>
      <x:c r="F8" s="105" t="str">
        <x:v>Desabilitada</x:v>
      </x:c>
      <x:c r="G8" s="105" t="str">
        <x:v>Somente após controle transacional</x:v>
      </x:c>
    </x:row>
    <x:row r="9">
      <x:c r="A9" s="105" t="str">
        <x:v>P04</x:v>
      </x:c>
      <x:c r="B9" s="105" t="str">
        <x:v>Comissão futura máxima</x:v>
      </x:c>
      <x:c r="C9" s="108" t="n">
        <x:v>0.12</x:v>
      </x:c>
      <x:c r="D9" s="105" t="str">
        <x:v>% GTV</x:v>
      </x:c>
      <x:c r="E9" s="105" t="str">
        <x:v>Hipótese futura</x:v>
      </x:c>
      <x:c r="F9" s="105" t="str">
        <x:v>Desabilitada</x:v>
      </x:c>
      <x:c r="G9" s="105" t="str">
        <x:v>Somente após controle transacional</x:v>
      </x:c>
    </x:row>
    <x:row r="10">
      <x:c r="A10" s="105" t="str">
        <x:v>P05</x:v>
      </x:c>
      <x:c r="B10" s="105" t="str">
        <x:v>Prestadores pagantes no mês 18</x:v>
      </x:c>
      <x:c r="C10" s="106" t="n">
        <x:v>500</x:v>
      </x:c>
      <x:c r="D10" s="105" t="str">
        <x:v>prestadores</x:v>
      </x:c>
      <x:c r="E10" s="105" t="str">
        <x:v>Cenário ilustrativo</x:v>
      </x:c>
      <x:c r="F10" s="105" t="str">
        <x:v>A validar</x:v>
      </x:c>
      <x:c r="G10" s="105" t="str">
        <x:v>Não é meta aprovada nem tração</x:v>
      </x:c>
    </x:row>
    <x:row r="11">
      <x:c r="A11" s="105" t="str">
        <x:v>P06</x:v>
      </x:c>
      <x:c r="B11" s="105" t="str">
        <x:v>Mês de referência do cenário</x:v>
      </x:c>
      <x:c r="C11" s="106" t="n">
        <x:v>18</x:v>
      </x:c>
      <x:c r="D11" s="105" t="str">
        <x:v>mês</x:v>
      </x:c>
      <x:c r="E11" s="105" t="str">
        <x:v>Cenário ilustrativo</x:v>
      </x:c>
      <x:c r="F11" s="105" t="str">
        <x:v>A validar</x:v>
      </x:c>
      <x:c r="G11" s="105" t="str">
        <x:v>Plano oficial de 18 meses</x:v>
      </x:c>
    </x:row>
    <x:row r="12">
      <x:c r="A12" s="105" t="str">
        <x:v>P07</x:v>
      </x:c>
      <x:c r="B12" s="105" t="str">
        <x:v>Valor da rodada</x:v>
      </x:c>
      <x:c r="C12" s="109"/>
      <x:c r="D12" s="105" t="str">
        <x:v>R$</x:v>
      </x:c>
      <x:c r="E12" s="105" t="str">
        <x:v>Dado faltante</x:v>
      </x:c>
      <x:c r="F12" s="105" t="str">
        <x:v>Pendente</x:v>
      </x:c>
      <x:c r="G12" s="105" t="str">
        <x:v>Necessário para uso de recursos e retorno</x:v>
      </x:c>
    </x:row>
    <x:row r="13">
      <x:c r="A13" s="105" t="str">
        <x:v>P08</x:v>
      </x:c>
      <x:c r="B13" s="105" t="str">
        <x:v>Valuation pré-money</x:v>
      </x:c>
      <x:c r="C13" s="109"/>
      <x:c r="D13" s="105" t="str">
        <x:v>R$</x:v>
      </x:c>
      <x:c r="E13" s="105" t="str">
        <x:v>Dado faltante</x:v>
      </x:c>
      <x:c r="F13" s="105" t="str">
        <x:v>Pendente</x:v>
      </x:c>
      <x:c r="G13" s="105" t="str">
        <x:v>Necessário para participação</x:v>
      </x:c>
    </x:row>
    <x:row r="14">
      <x:c r="A14" s="105" t="str">
        <x:v>P09</x:v>
      </x:c>
      <x:c r="B14" s="105" t="str">
        <x:v>Valuation de saída</x:v>
      </x:c>
      <x:c r="C14" s="109"/>
      <x:c r="D14" s="105" t="str">
        <x:v>R$</x:v>
      </x:c>
      <x:c r="E14" s="105" t="str">
        <x:v>Dado faltante</x:v>
      </x:c>
      <x:c r="F14" s="105" t="str">
        <x:v>Pendente</x:v>
      </x:c>
      <x:c r="G14" s="105" t="str">
        <x:v>Cenário eventual, não promessa</x:v>
      </x:c>
    </x:row>
    <x:row r="15">
      <x:c r="A15" s="105" t="str">
        <x:v>P10</x:v>
      </x:c>
      <x:c r="B15" s="105" t="str">
        <x:v>Horizonte de saída</x:v>
      </x:c>
      <x:c r="C15" s="106"/>
      <x:c r="D15" s="105" t="str">
        <x:v>anos</x:v>
      </x:c>
      <x:c r="E15" s="105" t="str">
        <x:v>Dado faltante</x:v>
      </x:c>
      <x:c r="F15" s="105" t="str">
        <x:v>Pendente</x:v>
      </x:c>
      <x:c r="G15" s="105" t="str">
        <x:v>Necessário para IRR ilustrativa</x:v>
      </x:c>
    </x:row>
    <x:row r="16">
      <x:c r="A16" s="105" t="str">
        <x:v>P11</x:v>
      </x:c>
      <x:c r="B16" s="105" t="str">
        <x:v>OPEX mensal</x:v>
      </x:c>
      <x:c r="C16" s="107"/>
      <x:c r="D16" s="105" t="str">
        <x:v>R$/mês</x:v>
      </x:c>
      <x:c r="E16" s="105" t="str">
        <x:v>Dado faltante</x:v>
      </x:c>
      <x:c r="F16" s="105" t="str">
        <x:v>Pendente</x:v>
      </x:c>
      <x:c r="G16" s="105" t="str">
        <x:v>Equipe, tecnologia, vendas e operação</x:v>
      </x:c>
    </x:row>
    <x:row r="17">
      <x:c r="A17" s="105" t="str">
        <x:v>P12</x:v>
      </x:c>
      <x:c r="B17" s="105" t="str">
        <x:v>CAC prestador</x:v>
      </x:c>
      <x:c r="C17" s="107"/>
      <x:c r="D17" s="105" t="str">
        <x:v>R$/prestador</x:v>
      </x:c>
      <x:c r="E17" s="105" t="str">
        <x:v>Dado faltante</x:v>
      </x:c>
      <x:c r="F17" s="105" t="str">
        <x:v>Pendente</x:v>
      </x:c>
      <x:c r="G17" s="105" t="str">
        <x:v>Validar por coorte e canal</x:v>
      </x:c>
    </x:row>
    <x:row r="18">
      <x:c r="A18" s="105" t="str">
        <x:v>P13</x:v>
      </x:c>
      <x:c r="B18" s="105" t="str">
        <x:v>Churn mensal prestador</x:v>
      </x:c>
      <x:c r="C18" s="110"/>
      <x:c r="D18" s="105" t="str">
        <x:v>%/mês</x:v>
      </x:c>
      <x:c r="E18" s="105" t="str">
        <x:v>Dado faltante</x:v>
      </x:c>
      <x:c r="F18" s="105" t="str">
        <x:v>Pendente</x:v>
      </x:c>
      <x:c r="G18" s="105" t="str">
        <x:v>Validar após cobrança recorrente</x:v>
      </x:c>
    </x:row>
    <x:row r="19">
      <x:c r="A19" s="105" t="str">
        <x:v>P14</x:v>
      </x:c>
      <x:c r="B19" s="105" t="str">
        <x:v>Margem bruta</x:v>
      </x:c>
      <x:c r="C19" s="110"/>
      <x:c r="D19" s="105" t="str">
        <x:v>%</x:v>
      </x:c>
      <x:c r="E19" s="105" t="str">
        <x:v>Dado faltante</x:v>
      </x:c>
      <x:c r="F19" s="105" t="str">
        <x:v>Pendente</x:v>
      </x:c>
      <x:c r="G19" s="105" t="str">
        <x:v>Depende de custos de pagamento e suporte</x:v>
      </x:c>
    </x:row>
    <x:row r="22">
      <x:c r="A22" s="130" t="str">
        <x:v>Os valores R$ 19,90, R$ 59, 500 prestadores, R$ 29,5 mil de MRR e R$ 354 mil de ARR são hipóteses ou cenários ilustrativos. Não representam resultados comprovados.</x:v>
      </x:c>
      <x:c r="B22" s="131"/>
      <x:c r="C22" s="131"/>
      <x:c r="D22" s="131"/>
      <x:c r="E22" s="131"/>
      <x:c r="F22" s="131"/>
      <x:c r="G22" s="132"/>
    </x:row>
    <x:row r="23">
      <x:c r="A23" s="133"/>
      <x:c r="B23" s="134"/>
      <x:c r="C23" s="134"/>
      <x:c r="D23" s="134"/>
      <x:c r="E23" s="134"/>
      <x:c r="F23" s="134"/>
      <x:c r="G23" s="135"/>
    </x:row>
    <x:row r="24">
      <x:c r="A24" s="136"/>
      <x:c r="B24" s="137"/>
      <x:c r="C24" s="137"/>
      <x:c r="D24" s="137"/>
      <x:c r="E24" s="137"/>
      <x:c r="F24" s="137"/>
      <x:c r="G24" s="138"/>
    </x:row>
  </x:sheetData>
  <x:mergeCells>
    <x:mergeCell ref="A1:G2"/>
    <x:mergeCell ref="A3:G3"/>
    <x:mergeCell ref="A22:G24"/>
  </x:mergeCells>
  <x:dataValidations count="2">
    <x:dataValidation type="list" sqref="E6:E19">
      <x:formula1>"Hipótese,Hipótese futura,Cenário ilustrativo,Recomendação,Dado faltante"</x:formula1>
    </x:dataValidation>
    <x:dataValidation type="list" sqref="F6:F19">
      <x:formula1>"A validar,Desabilitada,Pendente,Validado"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4" hidden="0" customWidth="1"/>
    <x:col min="3" max="3" width="22" hidden="0" customWidth="1"/>
    <x:col min="4" max="4" width="22" hidden="0" customWidth="1"/>
    <x:col min="5" max="5" width="22" hidden="0" customWidth="1"/>
    <x:col min="7" max="7" width="18" hidden="0" customWidth="1"/>
    <x:col min="8" max="8" width="18" hidden="0" customWidth="1"/>
    <x:col min="9" max="9" width="18" hidden="0" customWidth="1"/>
    <x:col min="10" max="10" width="3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</x:cols>
  <x:sheetData>
    <x:row r="1">
      <x:c r="A1" s="91" t="str">
        <x:v>Sensibilidade de receita · cenário ilustrativo</x:v>
      </x:c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</x:row>
    <x:row r="2">
      <x:c r="A2" s="91"/>
      <x:c r="B2" s="91"/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</x:row>
    <x:row r="3">
      <x:c r="A3" s="95" t="str">
        <x:v>Rampa linear de referência até 500 prestadores no mês 18. Não é forecast nem meta aprovada.</x:v>
      </x:c>
      <x:c r="B3" s="95"/>
      <x:c r="C3" s="95"/>
      <x:c r="D3" s="95"/>
      <x:c r="E3" s="95"/>
      <x:c r="F3" s="95"/>
      <x:c r="G3" s="95"/>
      <x:c r="H3" s="95"/>
      <x:c r="I3" s="95"/>
      <x:c r="J3" s="95"/>
      <x:c r="K3" s="95"/>
      <x:c r="L3" s="95"/>
      <x:c r="M3" s="95"/>
      <x:c r="N3" s="95"/>
      <x:c r="O3" s="95"/>
      <x:c r="P3" s="95"/>
      <x:c r="Q3" s="95"/>
      <x:c r="R3" s="95"/>
    </x:row>
    <x:row r="5">
      <x:c r="A5" s="100" t="str">
        <x:v>Mês</x:v>
      </x:c>
      <x:c r="B5" s="100" t="str">
        <x:v>Prestadores</x:v>
      </x:c>
      <x:c r="C5" s="100" t="str">
        <x:v>MRR · Fundador</x:v>
      </x:c>
      <x:c r="D5" s="100" t="str">
        <x:v>MRR · Profissional</x:v>
      </x:c>
      <x:c r="E5" s="100" t="str">
        <x:v>ARR run-rate · Profissional</x:v>
      </x:c>
      <x:c r="G5" t="str">
        <x:v>Mês</x:v>
      </x:c>
      <x:c r="H5" t="str">
        <x:v>MRR · Fundador</x:v>
      </x:c>
      <x:c r="I5" t="str">
        <x:v>MRR · Profissional</x:v>
      </x:c>
    </x:row>
    <x:row r="6">
      <x:c r="A6" s="105" t="n">
        <x:v>0</x:v>
      </x:c>
      <x:c r="B6" s="139" t="n">
        <x:f>ROUND(Premissas!$C$10*A6/Premissas!$C$11,0)</x:f>
        <x:v>0</x:v>
      </x:c>
      <x:c r="C6" s="140" t="n">
        <x:f>B6*Premissas!$C$6</x:f>
        <x:v>0</x:v>
      </x:c>
      <x:c r="D6" s="140" t="n">
        <x:f>B6*Premissas!$C$7</x:f>
        <x:v>0</x:v>
      </x:c>
      <x:c r="E6" s="140" t="n">
        <x:f>D6*12</x:f>
        <x:v>0</x:v>
      </x:c>
      <x:c r="G6" t="n">
        <x:f>A6</x:f>
        <x:v>0</x:v>
      </x:c>
      <x:c r="H6" t="n">
        <x:f>C6</x:f>
        <x:v>0</x:v>
      </x:c>
      <x:c r="I6" t="n">
        <x:f>D6</x:f>
        <x:v>0</x:v>
      </x:c>
    </x:row>
    <x:row r="7">
      <x:c r="A7" s="105" t="n">
        <x:v>1</x:v>
      </x:c>
      <x:c r="B7" s="139" t="n">
        <x:f>ROUND(Premissas!$C$10*A7/Premissas!$C$11,0)</x:f>
        <x:v>28</x:v>
      </x:c>
      <x:c r="C7" s="140" t="n">
        <x:f>B7*Premissas!$C$6</x:f>
        <x:v>557.1999999999999</x:v>
      </x:c>
      <x:c r="D7" s="140" t="n">
        <x:f>B7*Premissas!$C$7</x:f>
        <x:v>1652</x:v>
      </x:c>
      <x:c r="E7" s="140" t="n">
        <x:f>D7*12</x:f>
        <x:v>19824</x:v>
      </x:c>
      <x:c r="G7" t="n">
        <x:f>A7</x:f>
        <x:v>1</x:v>
      </x:c>
      <x:c r="H7" t="n">
        <x:f>C7</x:f>
        <x:v>557.1999999999999</x:v>
      </x:c>
      <x:c r="I7" t="n">
        <x:f>D7</x:f>
        <x:v>1652</x:v>
      </x:c>
    </x:row>
    <x:row r="8">
      <x:c r="A8" s="105" t="n">
        <x:v>2</x:v>
      </x:c>
      <x:c r="B8" s="139" t="n">
        <x:f>ROUND(Premissas!$C$10*A8/Premissas!$C$11,0)</x:f>
        <x:v>56</x:v>
      </x:c>
      <x:c r="C8" s="140" t="n">
        <x:f>B8*Premissas!$C$6</x:f>
        <x:v>1114.3999999999999</x:v>
      </x:c>
      <x:c r="D8" s="140" t="n">
        <x:f>B8*Premissas!$C$7</x:f>
        <x:v>3304</x:v>
      </x:c>
      <x:c r="E8" s="140" t="n">
        <x:f>D8*12</x:f>
        <x:v>39648</x:v>
      </x:c>
      <x:c r="G8" t="n">
        <x:f>A8</x:f>
        <x:v>2</x:v>
      </x:c>
      <x:c r="H8" t="n">
        <x:f>C8</x:f>
        <x:v>1114.3999999999999</x:v>
      </x:c>
      <x:c r="I8" t="n">
        <x:f>D8</x:f>
        <x:v>3304</x:v>
      </x:c>
    </x:row>
    <x:row r="9">
      <x:c r="A9" s="105" t="n">
        <x:v>3</x:v>
      </x:c>
      <x:c r="B9" s="139" t="n">
        <x:f>ROUND(Premissas!$C$10*A9/Premissas!$C$11,0)</x:f>
        <x:v>83</x:v>
      </x:c>
      <x:c r="C9" s="140" t="n">
        <x:f>B9*Premissas!$C$6</x:f>
        <x:v>1651.6999999999998</x:v>
      </x:c>
      <x:c r="D9" s="140" t="n">
        <x:f>B9*Premissas!$C$7</x:f>
        <x:v>4897</x:v>
      </x:c>
      <x:c r="E9" s="140" t="n">
        <x:f>D9*12</x:f>
        <x:v>58764</x:v>
      </x:c>
      <x:c r="G9" t="n">
        <x:f>A9</x:f>
        <x:v>3</x:v>
      </x:c>
      <x:c r="H9" t="n">
        <x:f>C9</x:f>
        <x:v>1651.6999999999998</x:v>
      </x:c>
      <x:c r="I9" t="n">
        <x:f>D9</x:f>
        <x:v>4897</x:v>
      </x:c>
    </x:row>
    <x:row r="10">
      <x:c r="A10" s="105" t="n">
        <x:v>4</x:v>
      </x:c>
      <x:c r="B10" s="139" t="n">
        <x:f>ROUND(Premissas!$C$10*A10/Premissas!$C$11,0)</x:f>
        <x:v>111</x:v>
      </x:c>
      <x:c r="C10" s="140" t="n">
        <x:f>B10*Premissas!$C$6</x:f>
        <x:v>2208.8999999999996</x:v>
      </x:c>
      <x:c r="D10" s="140" t="n">
        <x:f>B10*Premissas!$C$7</x:f>
        <x:v>6549</x:v>
      </x:c>
      <x:c r="E10" s="140" t="n">
        <x:f>D10*12</x:f>
        <x:v>78588</x:v>
      </x:c>
      <x:c r="G10" t="n">
        <x:f>A10</x:f>
        <x:v>4</x:v>
      </x:c>
      <x:c r="H10" t="n">
        <x:f>C10</x:f>
        <x:v>2208.8999999999996</x:v>
      </x:c>
      <x:c r="I10" t="n">
        <x:f>D10</x:f>
        <x:v>6549</x:v>
      </x:c>
    </x:row>
    <x:row r="11">
      <x:c r="A11" s="105" t="n">
        <x:v>5</x:v>
      </x:c>
      <x:c r="B11" s="139" t="n">
        <x:f>ROUND(Premissas!$C$10*A11/Premissas!$C$11,0)</x:f>
        <x:v>139</x:v>
      </x:c>
      <x:c r="C11" s="140" t="n">
        <x:f>B11*Premissas!$C$6</x:f>
        <x:v>2766.1</x:v>
      </x:c>
      <x:c r="D11" s="140" t="n">
        <x:f>B11*Premissas!$C$7</x:f>
        <x:v>8201</x:v>
      </x:c>
      <x:c r="E11" s="140" t="n">
        <x:f>D11*12</x:f>
        <x:v>98412</x:v>
      </x:c>
      <x:c r="G11" t="n">
        <x:f>A11</x:f>
        <x:v>5</x:v>
      </x:c>
      <x:c r="H11" t="n">
        <x:f>C11</x:f>
        <x:v>2766.1</x:v>
      </x:c>
      <x:c r="I11" t="n">
        <x:f>D11</x:f>
        <x:v>8201</x:v>
      </x:c>
    </x:row>
    <x:row r="12">
      <x:c r="A12" s="105" t="n">
        <x:v>6</x:v>
      </x:c>
      <x:c r="B12" s="139" t="n">
        <x:f>ROUND(Premissas!$C$10*A12/Premissas!$C$11,0)</x:f>
        <x:v>167</x:v>
      </x:c>
      <x:c r="C12" s="140" t="n">
        <x:f>B12*Premissas!$C$6</x:f>
        <x:v>3323.2999999999997</x:v>
      </x:c>
      <x:c r="D12" s="140" t="n">
        <x:f>B12*Premissas!$C$7</x:f>
        <x:v>9853</x:v>
      </x:c>
      <x:c r="E12" s="140" t="n">
        <x:f>D12*12</x:f>
        <x:v>118236</x:v>
      </x:c>
      <x:c r="G12" t="n">
        <x:f>A12</x:f>
        <x:v>6</x:v>
      </x:c>
      <x:c r="H12" t="n">
        <x:f>C12</x:f>
        <x:v>3323.2999999999997</x:v>
      </x:c>
      <x:c r="I12" t="n">
        <x:f>D12</x:f>
        <x:v>9853</x:v>
      </x:c>
    </x:row>
    <x:row r="13">
      <x:c r="A13" s="105" t="n">
        <x:v>7</x:v>
      </x:c>
      <x:c r="B13" s="139" t="n">
        <x:f>ROUND(Premissas!$C$10*A13/Premissas!$C$11,0)</x:f>
        <x:v>194</x:v>
      </x:c>
      <x:c r="C13" s="140" t="n">
        <x:f>B13*Premissas!$C$6</x:f>
        <x:v>3860.6</x:v>
      </x:c>
      <x:c r="D13" s="140" t="n">
        <x:f>B13*Premissas!$C$7</x:f>
        <x:v>11446</x:v>
      </x:c>
      <x:c r="E13" s="140" t="n">
        <x:f>D13*12</x:f>
        <x:v>137352</x:v>
      </x:c>
      <x:c r="G13" t="n">
        <x:f>A13</x:f>
        <x:v>7</x:v>
      </x:c>
      <x:c r="H13" t="n">
        <x:f>C13</x:f>
        <x:v>3860.6</x:v>
      </x:c>
      <x:c r="I13" t="n">
        <x:f>D13</x:f>
        <x:v>11446</x:v>
      </x:c>
    </x:row>
    <x:row r="14">
      <x:c r="A14" s="105" t="n">
        <x:v>8</x:v>
      </x:c>
      <x:c r="B14" s="139" t="n">
        <x:f>ROUND(Premissas!$C$10*A14/Premissas!$C$11,0)</x:f>
        <x:v>222</x:v>
      </x:c>
      <x:c r="C14" s="140" t="n">
        <x:f>B14*Premissas!$C$6</x:f>
        <x:v>4417.799999999999</x:v>
      </x:c>
      <x:c r="D14" s="140" t="n">
        <x:f>B14*Premissas!$C$7</x:f>
        <x:v>13098</x:v>
      </x:c>
      <x:c r="E14" s="140" t="n">
        <x:f>D14*12</x:f>
        <x:v>157176</x:v>
      </x:c>
      <x:c r="G14" t="n">
        <x:f>A14</x:f>
        <x:v>8</x:v>
      </x:c>
      <x:c r="H14" t="n">
        <x:f>C14</x:f>
        <x:v>4417.799999999999</x:v>
      </x:c>
      <x:c r="I14" t="n">
        <x:f>D14</x:f>
        <x:v>13098</x:v>
      </x:c>
    </x:row>
    <x:row r="15">
      <x:c r="A15" s="105" t="n">
        <x:v>9</x:v>
      </x:c>
      <x:c r="B15" s="139" t="n">
        <x:f>ROUND(Premissas!$C$10*A15/Premissas!$C$11,0)</x:f>
        <x:v>250</x:v>
      </x:c>
      <x:c r="C15" s="140" t="n">
        <x:f>B15*Premissas!$C$6</x:f>
        <x:v>4975</x:v>
      </x:c>
      <x:c r="D15" s="140" t="n">
        <x:f>B15*Premissas!$C$7</x:f>
        <x:v>14750</x:v>
      </x:c>
      <x:c r="E15" s="140" t="n">
        <x:f>D15*12</x:f>
        <x:v>177000</x:v>
      </x:c>
      <x:c r="G15" t="n">
        <x:f>A15</x:f>
        <x:v>9</x:v>
      </x:c>
      <x:c r="H15" t="n">
        <x:f>C15</x:f>
        <x:v>4975</x:v>
      </x:c>
      <x:c r="I15" t="n">
        <x:f>D15</x:f>
        <x:v>14750</x:v>
      </x:c>
    </x:row>
    <x:row r="16">
      <x:c r="A16" s="105" t="n">
        <x:v>10</x:v>
      </x:c>
      <x:c r="B16" s="139" t="n">
        <x:f>ROUND(Premissas!$C$10*A16/Premissas!$C$11,0)</x:f>
        <x:v>278</x:v>
      </x:c>
      <x:c r="C16" s="140" t="n">
        <x:f>B16*Premissas!$C$6</x:f>
        <x:v>5532.2</x:v>
      </x:c>
      <x:c r="D16" s="140" t="n">
        <x:f>B16*Premissas!$C$7</x:f>
        <x:v>16402</x:v>
      </x:c>
      <x:c r="E16" s="140" t="n">
        <x:f>D16*12</x:f>
        <x:v>196824</x:v>
      </x:c>
      <x:c r="G16" t="n">
        <x:f>A16</x:f>
        <x:v>10</x:v>
      </x:c>
      <x:c r="H16" t="n">
        <x:f>C16</x:f>
        <x:v>5532.2</x:v>
      </x:c>
      <x:c r="I16" t="n">
        <x:f>D16</x:f>
        <x:v>16402</x:v>
      </x:c>
    </x:row>
    <x:row r="17">
      <x:c r="A17" s="105" t="n">
        <x:v>11</x:v>
      </x:c>
      <x:c r="B17" s="139" t="n">
        <x:f>ROUND(Premissas!$C$10*A17/Premissas!$C$11,0)</x:f>
        <x:v>306</x:v>
      </x:c>
      <x:c r="C17" s="140" t="n">
        <x:f>B17*Premissas!$C$6</x:f>
        <x:v>6089.4</x:v>
      </x:c>
      <x:c r="D17" s="140" t="n">
        <x:f>B17*Premissas!$C$7</x:f>
        <x:v>18054</x:v>
      </x:c>
      <x:c r="E17" s="140" t="n">
        <x:f>D17*12</x:f>
        <x:v>216648</x:v>
      </x:c>
      <x:c r="G17" t="n">
        <x:f>A17</x:f>
        <x:v>11</x:v>
      </x:c>
      <x:c r="H17" t="n">
        <x:f>C17</x:f>
        <x:v>6089.4</x:v>
      </x:c>
      <x:c r="I17" t="n">
        <x:f>D17</x:f>
        <x:v>18054</x:v>
      </x:c>
    </x:row>
    <x:row r="18">
      <x:c r="A18" s="105" t="n">
        <x:v>12</x:v>
      </x:c>
      <x:c r="B18" s="139" t="n">
        <x:f>ROUND(Premissas!$C$10*A18/Premissas!$C$11,0)</x:f>
        <x:v>333</x:v>
      </x:c>
      <x:c r="C18" s="140" t="n">
        <x:f>B18*Premissas!$C$6</x:f>
        <x:v>6626.7</x:v>
      </x:c>
      <x:c r="D18" s="140" t="n">
        <x:f>B18*Premissas!$C$7</x:f>
        <x:v>19647</x:v>
      </x:c>
      <x:c r="E18" s="140" t="n">
        <x:f>D18*12</x:f>
        <x:v>235764</x:v>
      </x:c>
      <x:c r="G18" t="n">
        <x:f>A18</x:f>
        <x:v>12</x:v>
      </x:c>
      <x:c r="H18" t="n">
        <x:f>C18</x:f>
        <x:v>6626.7</x:v>
      </x:c>
      <x:c r="I18" t="n">
        <x:f>D18</x:f>
        <x:v>19647</x:v>
      </x:c>
    </x:row>
    <x:row r="19">
      <x:c r="A19" s="105" t="n">
        <x:v>13</x:v>
      </x:c>
      <x:c r="B19" s="139" t="n">
        <x:f>ROUND(Premissas!$C$10*A19/Premissas!$C$11,0)</x:f>
        <x:v>361</x:v>
      </x:c>
      <x:c r="C19" s="140" t="n">
        <x:f>B19*Premissas!$C$6</x:f>
        <x:v>7183.9</x:v>
      </x:c>
      <x:c r="D19" s="140" t="n">
        <x:f>B19*Premissas!$C$7</x:f>
        <x:v>21299</x:v>
      </x:c>
      <x:c r="E19" s="140" t="n">
        <x:f>D19*12</x:f>
        <x:v>255588</x:v>
      </x:c>
      <x:c r="G19" t="n">
        <x:f>A19</x:f>
        <x:v>13</x:v>
      </x:c>
      <x:c r="H19" t="n">
        <x:f>C19</x:f>
        <x:v>7183.9</x:v>
      </x:c>
      <x:c r="I19" t="n">
        <x:f>D19</x:f>
        <x:v>21299</x:v>
      </x:c>
    </x:row>
    <x:row r="20">
      <x:c r="A20" s="105" t="n">
        <x:v>14</x:v>
      </x:c>
      <x:c r="B20" s="139" t="n">
        <x:f>ROUND(Premissas!$C$10*A20/Premissas!$C$11,0)</x:f>
        <x:v>389</x:v>
      </x:c>
      <x:c r="C20" s="140" t="n">
        <x:f>B20*Premissas!$C$6</x:f>
        <x:v>7741.099999999999</x:v>
      </x:c>
      <x:c r="D20" s="140" t="n">
        <x:f>B20*Premissas!$C$7</x:f>
        <x:v>22951</x:v>
      </x:c>
      <x:c r="E20" s="140" t="n">
        <x:f>D20*12</x:f>
        <x:v>275412</x:v>
      </x:c>
      <x:c r="G20" t="n">
        <x:f>A20</x:f>
        <x:v>14</x:v>
      </x:c>
      <x:c r="H20" t="n">
        <x:f>C20</x:f>
        <x:v>7741.099999999999</x:v>
      </x:c>
      <x:c r="I20" t="n">
        <x:f>D20</x:f>
        <x:v>22951</x:v>
      </x:c>
    </x:row>
    <x:row r="21">
      <x:c r="A21" s="105" t="n">
        <x:v>15</x:v>
      </x:c>
      <x:c r="B21" s="139" t="n">
        <x:f>ROUND(Premissas!$C$10*A21/Premissas!$C$11,0)</x:f>
        <x:v>417</x:v>
      </x:c>
      <x:c r="C21" s="140" t="n">
        <x:f>B21*Premissas!$C$6</x:f>
        <x:v>8298.3</x:v>
      </x:c>
      <x:c r="D21" s="140" t="n">
        <x:f>B21*Premissas!$C$7</x:f>
        <x:v>24603</x:v>
      </x:c>
      <x:c r="E21" s="140" t="n">
        <x:f>D21*12</x:f>
        <x:v>295236</x:v>
      </x:c>
      <x:c r="G21" t="n">
        <x:f>A21</x:f>
        <x:v>15</x:v>
      </x:c>
      <x:c r="H21" t="n">
        <x:f>C21</x:f>
        <x:v>8298.3</x:v>
      </x:c>
      <x:c r="I21" t="n">
        <x:f>D21</x:f>
        <x:v>24603</x:v>
      </x:c>
    </x:row>
    <x:row r="22">
      <x:c r="A22" s="105" t="n">
        <x:v>16</x:v>
      </x:c>
      <x:c r="B22" s="139" t="n">
        <x:f>ROUND(Premissas!$C$10*A22/Premissas!$C$11,0)</x:f>
        <x:v>444</x:v>
      </x:c>
      <x:c r="C22" s="140" t="n">
        <x:f>B22*Premissas!$C$6</x:f>
        <x:v>8835.599999999999</x:v>
      </x:c>
      <x:c r="D22" s="140" t="n">
        <x:f>B22*Premissas!$C$7</x:f>
        <x:v>26196</x:v>
      </x:c>
      <x:c r="E22" s="140" t="n">
        <x:f>D22*12</x:f>
        <x:v>314352</x:v>
      </x:c>
      <x:c r="G22" t="n">
        <x:f>A22</x:f>
        <x:v>16</x:v>
      </x:c>
      <x:c r="H22" t="n">
        <x:f>C22</x:f>
        <x:v>8835.599999999999</x:v>
      </x:c>
      <x:c r="I22" t="n">
        <x:f>D22</x:f>
        <x:v>26196</x:v>
      </x:c>
    </x:row>
    <x:row r="23">
      <x:c r="A23" s="105" t="n">
        <x:v>17</x:v>
      </x:c>
      <x:c r="B23" s="139" t="n">
        <x:f>ROUND(Premissas!$C$10*A23/Premissas!$C$11,0)</x:f>
        <x:v>472</x:v>
      </x:c>
      <x:c r="C23" s="140" t="n">
        <x:f>B23*Premissas!$C$6</x:f>
        <x:v>9392.8</x:v>
      </x:c>
      <x:c r="D23" s="140" t="n">
        <x:f>B23*Premissas!$C$7</x:f>
        <x:v>27848</x:v>
      </x:c>
      <x:c r="E23" s="140" t="n">
        <x:f>D23*12</x:f>
        <x:v>334176</x:v>
      </x:c>
      <x:c r="G23" t="n">
        <x:f>A23</x:f>
        <x:v>17</x:v>
      </x:c>
      <x:c r="H23" t="n">
        <x:f>C23</x:f>
        <x:v>9392.8</x:v>
      </x:c>
      <x:c r="I23" t="n">
        <x:f>D23</x:f>
        <x:v>27848</x:v>
      </x:c>
    </x:row>
    <x:row r="24">
      <x:c r="A24" s="105" t="n">
        <x:v>18</x:v>
      </x:c>
      <x:c r="B24" s="139" t="n">
        <x:f>ROUND(Premissas!$C$10*A24/Premissas!$C$11,0)</x:f>
        <x:v>500</x:v>
      </x:c>
      <x:c r="C24" s="140" t="n">
        <x:f>B24*Premissas!$C$6</x:f>
        <x:v>9950</x:v>
      </x:c>
      <x:c r="D24" s="140" t="n">
        <x:f>B24*Premissas!$C$7</x:f>
        <x:v>29500</x:v>
      </x:c>
      <x:c r="E24" s="140" t="n">
        <x:f>D24*12</x:f>
        <x:v>354000</x:v>
      </x:c>
      <x:c r="G24" t="n">
        <x:f>A24</x:f>
        <x:v>18</x:v>
      </x:c>
      <x:c r="H24" t="n">
        <x:f>C24</x:f>
        <x:v>9950</x:v>
      </x:c>
      <x:c r="I24" t="n">
        <x:f>D24</x:f>
        <x:v>29500</x:v>
      </x:c>
    </x:row>
    <x:row r="27">
      <x:c r="A27" s="144" t="str">
        <x:v>Sensibilidade por densidade</x:v>
      </x:c>
      <x:c r="B27" s="144"/>
      <x:c r="C27" s="144"/>
      <x:c r="D27" s="144"/>
      <x:c r="E27" s="144"/>
      <x:c r="G27" s="130" t="str">
        <x:v>Exclusões: comissão, mídia, upsell, impostos, inadimplência, descontos, churn, custos de aquisição, reembolsos e OPEX. A camada transacional permanece desabilitada até validação.</x:v>
      </x:c>
      <x:c r="H27" s="131"/>
      <x:c r="I27" s="131"/>
      <x:c r="J27" s="131"/>
      <x:c r="K27" s="131"/>
      <x:c r="L27" s="131"/>
      <x:c r="M27" s="131"/>
      <x:c r="N27" s="131"/>
      <x:c r="O27" s="131"/>
      <x:c r="P27" s="131"/>
      <x:c r="Q27" s="131"/>
      <x:c r="R27" s="132"/>
    </x:row>
    <x:row r="28">
      <x:c r="A28" s="100" t="str">
        <x:v>Prestadores</x:v>
      </x:c>
      <x:c r="B28" s="100" t="str">
        <x:v>MRR · R$ 19,90</x:v>
      </x:c>
      <x:c r="C28" s="100" t="str">
        <x:v>MRR · R$ 59</x:v>
      </x:c>
      <x:c r="D28" s="100" t="str">
        <x:v>ARR · R$ 59</x:v>
      </x:c>
      <x:c r="E28" s="100" t="str">
        <x:v>Classificação</x:v>
      </x:c>
      <x:c r="G28" s="133"/>
      <x:c r="H28" s="134"/>
      <x:c r="I28" s="134"/>
      <x:c r="J28" s="134"/>
      <x:c r="K28" s="134"/>
      <x:c r="L28" s="134"/>
      <x:c r="M28" s="134"/>
      <x:c r="N28" s="134"/>
      <x:c r="O28" s="134"/>
      <x:c r="P28" s="134"/>
      <x:c r="Q28" s="134"/>
      <x:c r="R28" s="135"/>
    </x:row>
    <x:row r="29">
      <x:c r="A29" s="105" t="n">
        <x:v>100</x:v>
      </x:c>
      <x:c r="B29" s="140" t="n">
        <x:f>A29*Premissas!$C$6</x:f>
        <x:v>1989.9999999999998</x:v>
      </x:c>
      <x:c r="C29" s="140" t="n">
        <x:f>A29*Premissas!$C$7</x:f>
        <x:v>5900</x:v>
      </x:c>
      <x:c r="D29" s="140" t="n">
        <x:f>C29*12</x:f>
        <x:v>70800</x:v>
      </x:c>
      <x:c r="E29" s="105" t="str">
        <x:v>Cenário ilustrativo</x:v>
      </x:c>
      <x:c r="G29" s="133"/>
      <x:c r="H29" s="134"/>
      <x:c r="I29" s="134"/>
      <x:c r="J29" s="134"/>
      <x:c r="K29" s="134"/>
      <x:c r="L29" s="134"/>
      <x:c r="M29" s="134"/>
      <x:c r="N29" s="134"/>
      <x:c r="O29" s="134"/>
      <x:c r="P29" s="134"/>
      <x:c r="Q29" s="134"/>
      <x:c r="R29" s="135"/>
    </x:row>
    <x:row r="30">
      <x:c r="A30" s="105" t="n">
        <x:v>250</x:v>
      </x:c>
      <x:c r="B30" s="140" t="n">
        <x:f>A30*Premissas!$C$6</x:f>
        <x:v>4975</x:v>
      </x:c>
      <x:c r="C30" s="140" t="n">
        <x:f>A30*Premissas!$C$7</x:f>
        <x:v>14750</x:v>
      </x:c>
      <x:c r="D30" s="140" t="n">
        <x:f>C30*12</x:f>
        <x:v>177000</x:v>
      </x:c>
      <x:c r="E30" s="105" t="str">
        <x:v>Cenário ilustrativo</x:v>
      </x:c>
      <x:c r="G30" s="133"/>
      <x:c r="H30" s="134"/>
      <x:c r="I30" s="134"/>
      <x:c r="J30" s="134"/>
      <x:c r="K30" s="134"/>
      <x:c r="L30" s="134"/>
      <x:c r="M30" s="134"/>
      <x:c r="N30" s="134"/>
      <x:c r="O30" s="134"/>
      <x:c r="P30" s="134"/>
      <x:c r="Q30" s="134"/>
      <x:c r="R30" s="135"/>
    </x:row>
    <x:row r="31">
      <x:c r="A31" s="105" t="n">
        <x:v>500</x:v>
      </x:c>
      <x:c r="B31" s="140" t="n">
        <x:f>A31*Premissas!$C$6</x:f>
        <x:v>9950</x:v>
      </x:c>
      <x:c r="C31" s="140" t="n">
        <x:f>A31*Premissas!$C$7</x:f>
        <x:v>29500</x:v>
      </x:c>
      <x:c r="D31" s="140" t="n">
        <x:f>C31*12</x:f>
        <x:v>354000</x:v>
      </x:c>
      <x:c r="E31" s="105" t="str">
        <x:v>Cenário ilustrativo</x:v>
      </x:c>
      <x:c r="G31" s="133"/>
      <x:c r="H31" s="134"/>
      <x:c r="I31" s="134"/>
      <x:c r="J31" s="134"/>
      <x:c r="K31" s="134"/>
      <x:c r="L31" s="134"/>
      <x:c r="M31" s="134"/>
      <x:c r="N31" s="134"/>
      <x:c r="O31" s="134"/>
      <x:c r="P31" s="134"/>
      <x:c r="Q31" s="134"/>
      <x:c r="R31" s="135"/>
    </x:row>
    <x:row r="32">
      <x:c r="A32" s="105" t="n">
        <x:v>1000</x:v>
      </x:c>
      <x:c r="B32" s="140" t="n">
        <x:f>A32*Premissas!$C$6</x:f>
        <x:v>19900</x:v>
      </x:c>
      <x:c r="C32" s="140" t="n">
        <x:f>A32*Premissas!$C$7</x:f>
        <x:v>59000</x:v>
      </x:c>
      <x:c r="D32" s="140" t="n">
        <x:f>C32*12</x:f>
        <x:v>708000</x:v>
      </x:c>
      <x:c r="E32" s="105" t="str">
        <x:v>Cenário ilustrativo</x:v>
      </x:c>
      <x:c r="G32" s="136"/>
      <x:c r="H32" s="137"/>
      <x:c r="I32" s="137"/>
      <x:c r="J32" s="137"/>
      <x:c r="K32" s="137"/>
      <x:c r="L32" s="137"/>
      <x:c r="M32" s="137"/>
      <x:c r="N32" s="137"/>
      <x:c r="O32" s="137"/>
      <x:c r="P32" s="137"/>
      <x:c r="Q32" s="137"/>
      <x:c r="R32" s="138"/>
    </x:row>
  </x:sheetData>
  <x:mergeCells>
    <x:mergeCell ref="A1:R2"/>
    <x:mergeCell ref="A3:R3"/>
    <x:mergeCell ref="A27:E27"/>
    <x:mergeCell ref="G27:R32"/>
  </x:mergeCells>
  <x:pageMargins left="0.7" right="0.7" top="0.75" bottom="0.75" header="0.3" footer="0.3"/>
  <x:drawing xmlns:r="http://schemas.openxmlformats.org/officeDocument/2006/relationships" r:id="Rf990b5b61d334915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42" hidden="0" customWidth="1"/>
    <x:col min="5" max="5" width="18" hidden="0" customWidth="1"/>
    <x:col min="6" max="6" width="21" hidden="0" customWidth="1"/>
  </x:cols>
  <x:sheetData>
    <x:row r="1">
      <x:c r="A1" s="91" t="str">
        <x:v>Uso recomendado de recursos</x:v>
      </x:c>
      <x:c r="B1" s="91"/>
      <x:c r="C1" s="91"/>
      <x:c r="D1" s="91"/>
      <x:c r="E1" s="91"/>
      <x:c r="F1" s="91"/>
    </x:row>
    <x:row r="2">
      <x:c r="A2" s="91"/>
      <x:c r="B2" s="91"/>
      <x:c r="C2" s="91"/>
      <x:c r="D2" s="91"/>
      <x:c r="E2" s="91"/>
      <x:c r="F2" s="91"/>
    </x:row>
    <x:row r="3">
      <x:c r="A3" s="95" t="str">
        <x:v>Percentuais de planejamento; o valor da rodada ainda não foi informado.</x:v>
      </x:c>
      <x:c r="B3" s="95"/>
      <x:c r="C3" s="95"/>
      <x:c r="D3" s="95"/>
      <x:c r="E3" s="95"/>
      <x:c r="F3" s="95"/>
    </x:row>
    <x:row r="5">
      <x:c r="A5" s="100" t="str">
        <x:v>Frente</x:v>
      </x:c>
      <x:c r="B5" s="100" t="str">
        <x:v>% recomendado</x:v>
      </x:c>
      <x:c r="C5" s="100" t="str">
        <x:v>Valor (se rodada informada)</x:v>
      </x:c>
      <x:c r="D5" s="100" t="str">
        <x:v>Marco financiado</x:v>
      </x:c>
      <x:c r="E5" s="100" t="str">
        <x:v>Natureza</x:v>
      </x:c>
      <x:c r="F5" s="100" t="str">
        <x:v>Status</x:v>
      </x:c>
    </x:row>
    <x:row r="6">
      <x:c r="A6" s="105" t="str">
        <x:v>Produto + segurança</x:v>
      </x:c>
      <x:c r="B6" s="145" t="n">
        <x:v>0.35</x:v>
      </x:c>
      <x:c r="C6" s="140" t="str">
        <x:f>IF(COUNT(Premissas!$C$12)=1,Premissas!$C$12*B6,"PENDENTE")</x:f>
        <x:v>PENDENTE</x:v>
      </x:c>
      <x:c r="D6" s="105" t="str">
        <x:v>Gates críticos, instrumentação e experiência</x:v>
      </x:c>
      <x:c r="E6" s="105" t="str">
        <x:v>Recomendação</x:v>
      </x:c>
      <x:c r="F6" s="105" t="str">
        <x:v>Aprovação pendente</x:v>
      </x:c>
    </x:row>
    <x:row r="7">
      <x:c r="A7" s="105" t="str">
        <x:v>Liquidez + GTM</x:v>
      </x:c>
      <x:c r="B7" s="145" t="n">
        <x:v>0.35</x:v>
      </x:c>
      <x:c r="C7" s="140" t="str">
        <x:f>IF(COUNT(Premissas!$C$12)=1,Premissas!$C$12*B7,"PENDENTE")</x:f>
        <x:v>PENDENTE</x:v>
      </x:c>
      <x:c r="D7" s="105" t="str">
        <x:v>Oferta, demanda, categorias e microterritório</x:v>
      </x:c>
      <x:c r="E7" s="105" t="str">
        <x:v>Recomendação</x:v>
      </x:c>
      <x:c r="F7" s="105" t="str">
        <x:v>Aprovação pendente</x:v>
      </x:c>
    </x:row>
    <x:row r="8">
      <x:c r="A8" s="105" t="str">
        <x:v>Operação + runway</x:v>
      </x:c>
      <x:c r="B8" s="145" t="n">
        <x:v>0.3</x:v>
      </x:c>
      <x:c r="C8" s="140" t="str">
        <x:f>IF(COUNT(Premissas!$C$12)=1,Premissas!$C$12*B8,"PENDENTE")</x:f>
        <x:v>PENDENTE</x:v>
      </x:c>
      <x:c r="D8" s="105" t="str">
        <x:v>Suporte, qualidade, jurídico e governança</x:v>
      </x:c>
      <x:c r="E8" s="105" t="str">
        <x:v>Recomendação</x:v>
      </x:c>
      <x:c r="F8" s="105" t="str">
        <x:v>Aprovação pendente</x:v>
      </x:c>
    </x:row>
    <x:row r="10">
      <x:c r="A10" s="151" t="str">
        <x:v>Soma dos percentuais</x:v>
      </x:c>
      <x:c r="B10" s="152" t="n">
        <x:f>SUM(B6:B8)</x:f>
        <x:v>1</x:v>
      </x:c>
    </x:row>
    <x:row r="13">
      <x:c r="A13" s="130" t="str">
        <x:v>A rodada deve financiar prova de liquidez, não expansão prematura. Ajustar percentuais quando rodada, orçamento, equipe, runway e instrumento forem definidos.</x:v>
      </x:c>
      <x:c r="B13" s="131"/>
      <x:c r="C13" s="131"/>
      <x:c r="D13" s="131"/>
      <x:c r="E13" s="131"/>
      <x:c r="F13" s="132"/>
    </x:row>
    <x:row r="14">
      <x:c r="A14" s="133"/>
      <x:c r="B14" s="134"/>
      <x:c r="C14" s="134"/>
      <x:c r="D14" s="134"/>
      <x:c r="E14" s="134"/>
      <x:c r="F14" s="135"/>
    </x:row>
    <x:row r="15">
      <x:c r="A15" s="133"/>
      <x:c r="B15" s="134"/>
      <x:c r="C15" s="134"/>
      <x:c r="D15" s="134"/>
      <x:c r="E15" s="134"/>
      <x:c r="F15" s="135"/>
    </x:row>
    <x:row r="16">
      <x:c r="A16" s="136"/>
      <x:c r="B16" s="137"/>
      <x:c r="C16" s="137"/>
      <x:c r="D16" s="137"/>
      <x:c r="E16" s="137"/>
      <x:c r="F16" s="138"/>
    </x:row>
  </x:sheetData>
  <x:mergeCells>
    <x:mergeCell ref="A1:F2"/>
    <x:mergeCell ref="A3:F3"/>
    <x:mergeCell ref="A13:F1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0" hidden="0" customWidth="1"/>
    <x:col min="3" max="3" width="13" hidden="0" customWidth="1"/>
    <x:col min="4" max="4" width="15" hidden="0" customWidth="1"/>
    <x:col min="5" max="5" width="34" hidden="0" customWidth="1"/>
    <x:col min="6" max="6" width="38" hidden="0" customWidth="1"/>
  </x:cols>
  <x:sheetData>
    <x:row r="1">
      <x:c r="A1" s="91" t="str">
        <x:v>Estrutura de retorno do investidor</x:v>
      </x:c>
      <x:c r="B1" s="91"/>
      <x:c r="C1" s="91"/>
      <x:c r="D1" s="91"/>
      <x:c r="E1" s="91"/>
      <x:c r="F1" s="91"/>
    </x:row>
    <x:row r="2">
      <x:c r="A2" s="91"/>
      <x:c r="B2" s="91"/>
      <x:c r="C2" s="91"/>
      <x:c r="D2" s="91"/>
      <x:c r="E2" s="91"/>
      <x:c r="F2" s="91"/>
    </x:row>
    <x:row r="3">
      <x:c r="A3" s="95" t="str">
        <x:v>Cálculos aparecem somente após o preenchimento da rodada, valuation, saída e horizonte. Não há promessa de retorno.</x:v>
      </x:c>
      <x:c r="B3" s="95"/>
      <x:c r="C3" s="95"/>
      <x:c r="D3" s="95"/>
      <x:c r="E3" s="95"/>
      <x:c r="F3" s="95"/>
    </x:row>
    <x:row r="5">
      <x:c r="A5" s="100" t="str">
        <x:v>Métrica</x:v>
      </x:c>
      <x:c r="B5" s="100" t="str">
        <x:v>Fórmula / valor</x:v>
      </x:c>
      <x:c r="C5" s="100" t="str">
        <x:v>Unidade</x:v>
      </x:c>
      <x:c r="D5" s="100" t="str">
        <x:v>Status</x:v>
      </x:c>
      <x:c r="E5" s="100" t="str">
        <x:v>Interpretação</x:v>
      </x:c>
      <x:c r="F5" s="100" t="str">
        <x:v>Limite</x:v>
      </x:c>
    </x:row>
    <x:row r="6">
      <x:c r="A6" s="105" t="str">
        <x:v>Valor da rodada</x:v>
      </x:c>
      <x:c r="B6" s="140" t="str">
        <x:f>IF(COUNT(Premissas!C12)=1,Premissas!C12,"PENDENTE")</x:f>
        <x:v>PENDENTE</x:v>
      </x:c>
      <x:c r="C6" s="105" t="str">
        <x:v>R$</x:v>
      </x:c>
      <x:c r="D6" s="105" t="str">
        <x:v>Pendente</x:v>
      </x:c>
      <x:c r="E6" s="105" t="str">
        <x:v>Capital novo</x:v>
      </x:c>
      <x:c r="F6" s="105" t="str">
        <x:v>Não informado</x:v>
      </x:c>
    </x:row>
    <x:row r="7">
      <x:c r="A7" s="105" t="str">
        <x:v>Valuation pré-money</x:v>
      </x:c>
      <x:c r="B7" s="140" t="str">
        <x:f>IF(COUNT(Premissas!C13)=1,Premissas!C13,"PENDENTE")</x:f>
        <x:v>PENDENTE</x:v>
      </x:c>
      <x:c r="C7" s="105" t="str">
        <x:v>R$</x:v>
      </x:c>
      <x:c r="D7" s="105" t="str">
        <x:v>Pendente</x:v>
      </x:c>
      <x:c r="E7" s="105" t="str">
        <x:v>Valor antes do aporte</x:v>
      </x:c>
      <x:c r="F7" s="105" t="str">
        <x:v>Não informado</x:v>
      </x:c>
    </x:row>
    <x:row r="8">
      <x:c r="A8" s="105" t="str">
        <x:v>Valuation pós-money</x:v>
      </x:c>
      <x:c r="B8" s="140" t="str">
        <x:f>IF(COUNT(Premissas!C12:C13)=2,Premissas!C12+Premissas!C13,"PENDENTE")</x:f>
        <x:v>PENDENTE</x:v>
      </x:c>
      <x:c r="C8" s="105" t="str">
        <x:v>R$</x:v>
      </x:c>
      <x:c r="D8" s="105" t="str">
        <x:v>Pendente</x:v>
      </x:c>
      <x:c r="E8" s="105" t="str">
        <x:v>Pré-money + rodada</x:v>
      </x:c>
      <x:c r="F8" s="105" t="str">
        <x:v>Depende de entradas</x:v>
      </x:c>
    </x:row>
    <x:row r="9">
      <x:c r="A9" s="105" t="str">
        <x:v>Participação bruta</x:v>
      </x:c>
      <x:c r="B9" s="153" t="str">
        <x:f>IF(COUNT(Premissas!C12:C13)=2,Premissas!C12/(Premissas!C12+Premissas!C13),"PENDENTE")</x:f>
        <x:v>PENDENTE</x:v>
      </x:c>
      <x:c r="C9" s="105" t="str">
        <x:v>%</x:v>
      </x:c>
      <x:c r="D9" s="105" t="str">
        <x:v>Pendente</x:v>
      </x:c>
      <x:c r="E9" s="105" t="str">
        <x:v>Rodada ÷ pós-money</x:v>
      </x:c>
      <x:c r="F9" s="105" t="str">
        <x:v>Ignora diluição futura</x:v>
      </x:c>
    </x:row>
    <x:row r="10">
      <x:c r="A10" s="105" t="str">
        <x:v>Valuation de saída</x:v>
      </x:c>
      <x:c r="B10" s="140" t="str">
        <x:f>IF(COUNT(Premissas!C14)=1,Premissas!C14,"PENDENTE")</x:f>
        <x:v>PENDENTE</x:v>
      </x:c>
      <x:c r="C10" s="105" t="str">
        <x:v>R$</x:v>
      </x:c>
      <x:c r="D10" s="105" t="str">
        <x:v>Pendente</x:v>
      </x:c>
      <x:c r="E10" s="105" t="str">
        <x:v>Cenário eventual</x:v>
      </x:c>
      <x:c r="F10" s="105" t="str">
        <x:v>Não informado</x:v>
      </x:c>
    </x:row>
    <x:row r="11">
      <x:c r="A11" s="105" t="str">
        <x:v>Horizonte</x:v>
      </x:c>
      <x:c r="B11" s="139" t="str">
        <x:f>IF(COUNT(Premissas!C15)=1,Premissas!C15,"PENDENTE")</x:f>
        <x:v>PENDENTE</x:v>
      </x:c>
      <x:c r="C11" s="105" t="str">
        <x:v>anos</x:v>
      </x:c>
      <x:c r="D11" s="105" t="str">
        <x:v>Pendente</x:v>
      </x:c>
      <x:c r="E11" s="105" t="str">
        <x:v>Tempo até o evento</x:v>
      </x:c>
      <x:c r="F11" s="105" t="str">
        <x:v>Não informado</x:v>
      </x:c>
    </x:row>
    <x:row r="12">
      <x:c r="A12" s="105" t="str">
        <x:v>Provento bruto ilustrativo</x:v>
      </x:c>
      <x:c r="B12" s="140" t="str">
        <x:f>IF(COUNT(Premissas!C12:C15)=4,(Premissas!C12/(Premissas!C12+Premissas!C13))*Premissas!C14,"PENDENTE")</x:f>
        <x:v>PENDENTE</x:v>
      </x:c>
      <x:c r="C12" s="105" t="str">
        <x:v>R$</x:v>
      </x:c>
      <x:c r="D12" s="105" t="str">
        <x:v>Pendente</x:v>
      </x:c>
      <x:c r="E12" s="105" t="str">
        <x:v>Participação × saída</x:v>
      </x:c>
      <x:c r="F12" s="105" t="str">
        <x:v>Ignora preferências, impostos e diluição</x:v>
      </x:c>
    </x:row>
    <x:row r="13">
      <x:c r="A13" s="105" t="str">
        <x:v>MOIC bruto ilustrativo</x:v>
      </x:c>
      <x:c r="B13" s="154" t="str">
        <x:f>IF(COUNT(Premissas!C12:C15)=4,((Premissas!C12/(Premissas!C12+Premissas!C13))*Premissas!C14)/Premissas!C12,"PENDENTE")</x:f>
        <x:v>PENDENTE</x:v>
      </x:c>
      <x:c r="C13" s="105" t="str">
        <x:v>x</x:v>
      </x:c>
      <x:c r="D13" s="105" t="str">
        <x:v>Pendente</x:v>
      </x:c>
      <x:c r="E13" s="105" t="str">
        <x:v>Provento ÷ aporte</x:v>
      </x:c>
      <x:c r="F13" s="105" t="str">
        <x:v>Não é retorno garantido</x:v>
      </x:c>
    </x:row>
    <x:row r="14">
      <x:c r="A14" s="105" t="str">
        <x:v>IRR bruta ilustrativa</x:v>
      </x:c>
      <x:c r="B14" s="153" t="str">
        <x:f>IF(AND(COUNT(Premissas!C12:C15)=4,Premissas!C15&gt;0),((((Premissas!C12/(Premissas!C12+Premissas!C13))*Premissas!C14)/Premissas!C12)^(1/Premissas!C15))-1,"PENDENTE")</x:f>
        <x:v>PENDENTE</x:v>
      </x:c>
      <x:c r="C14" s="105" t="str">
        <x:v>% a.a.</x:v>
      </x:c>
      <x:c r="D14" s="105" t="str">
        <x:v>Pendente</x:v>
      </x:c>
      <x:c r="E14" s="105" t="str">
        <x:v>Taxa anualizada</x:v>
      </x:c>
      <x:c r="F14" s="105" t="str">
        <x:v>Não é retorno garantido</x:v>
      </x:c>
    </x:row>
    <x:row r="15">
      <x:c r="A15" s="105" t="str">
        <x:v>Prazo de payback</x:v>
      </x:c>
      <x:c r="B15" s="105" t="str">
        <x:v>NÃO MODELADO</x:v>
      </x:c>
      <x:c r="C15" s="105" t="str">
        <x:v>meses</x:v>
      </x:c>
      <x:c r="D15" s="105" t="str">
        <x:v>Pendente</x:v>
      </x:c>
      <x:c r="E15" s="105" t="str">
        <x:v>Exige fluxos de caixa/distribuições</x:v>
      </x:c>
      <x:c r="F15" s="105" t="str">
        <x:v>Não há dados suficientes</x:v>
      </x:c>
    </x:row>
    <x:row r="18">
      <x:c r="A18" s="130" t="str">
        <x:v>Prazo de retorno não pode ser estimado de forma responsável sem rodada, valuation, estrutura do instrumento, custos, fluxo de caixa, diluição e hipótese de saída. O modelo mantém essas saídas como PENDENTE.</x:v>
      </x:c>
      <x:c r="B18" s="131"/>
      <x:c r="C18" s="131"/>
      <x:c r="D18" s="131"/>
      <x:c r="E18" s="131"/>
      <x:c r="F18" s="132"/>
    </x:row>
    <x:row r="19">
      <x:c r="A19" s="133"/>
      <x:c r="B19" s="134"/>
      <x:c r="C19" s="134"/>
      <x:c r="D19" s="134"/>
      <x:c r="E19" s="134"/>
      <x:c r="F19" s="135"/>
    </x:row>
    <x:row r="20">
      <x:c r="A20" s="133"/>
      <x:c r="B20" s="134"/>
      <x:c r="C20" s="134"/>
      <x:c r="D20" s="134"/>
      <x:c r="E20" s="134"/>
      <x:c r="F20" s="135"/>
    </x:row>
    <x:row r="21">
      <x:c r="A21" s="136"/>
      <x:c r="B21" s="137"/>
      <x:c r="C21" s="137"/>
      <x:c r="D21" s="137"/>
      <x:c r="E21" s="137"/>
      <x:c r="F21" s="138"/>
    </x:row>
  </x:sheetData>
  <x:mergeCells>
    <x:mergeCell ref="A1:F2"/>
    <x:mergeCell ref="A3:F3"/>
    <x:mergeCell ref="A18:F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45" hidden="0" customWidth="1"/>
    <x:col min="4" max="4" width="24" hidden="0" customWidth="1"/>
    <x:col min="5" max="5" width="14" hidden="0" customWidth="1"/>
    <x:col min="6" max="6" width="14" hidden="0" customWidth="1"/>
    <x:col min="7" max="7" width="14" hidden="0" customWidth="1"/>
    <x:col min="8" max="8" width="18" hidden="0" customWidth="1"/>
  </x:cols>
  <x:sheetData>
    <x:row r="1">
      <x:c r="A1" s="91" t="str">
        <x:v>Framework de KPIs para os 18 meses</x:v>
      </x:c>
      <x:c r="B1" s="91"/>
      <x:c r="C1" s="91"/>
      <x:c r="D1" s="91"/>
      <x:c r="E1" s="91"/>
      <x:c r="F1" s="91"/>
      <x:c r="G1" s="91"/>
      <x:c r="H1" s="91"/>
    </x:row>
    <x:row r="2">
      <x:c r="A2" s="91"/>
      <x:c r="B2" s="91"/>
      <x:c r="C2" s="91"/>
      <x:c r="D2" s="91"/>
      <x:c r="E2" s="91"/>
      <x:c r="F2" s="91"/>
      <x:c r="G2" s="91"/>
      <x:c r="H2" s="91"/>
    </x:row>
    <x:row r="3">
      <x:c r="A3" s="95" t="str">
        <x:v>Métricas a instrumentar e validar; não há resultados comprovados nos anexos.</x:v>
      </x:c>
      <x:c r="B3" s="95"/>
      <x:c r="C3" s="95"/>
      <x:c r="D3" s="95"/>
      <x:c r="E3" s="95"/>
      <x:c r="F3" s="95"/>
      <x:c r="G3" s="95"/>
      <x:c r="H3" s="95"/>
    </x:row>
    <x:row r="5">
      <x:c r="A5" s="100" t="str">
        <x:v>Fase</x:v>
      </x:c>
      <x:c r="B5" s="100" t="str">
        <x:v>KPI</x:v>
      </x:c>
      <x:c r="C5" s="100" t="str">
        <x:v>Definição</x:v>
      </x:c>
      <x:c r="D5" s="100" t="str">
        <x:v>Fonte de dados</x:v>
      </x:c>
      <x:c r="E5" s="100" t="str">
        <x:v>Frequência</x:v>
      </x:c>
      <x:c r="F5" s="100" t="str">
        <x:v>Meta</x:v>
      </x:c>
      <x:c r="G5" s="100" t="str">
        <x:v>Valor atual</x:v>
      </x:c>
      <x:c r="H5" s="100" t="str">
        <x:v>Status</x:v>
      </x:c>
    </x:row>
    <x:row r="6">
      <x:c r="A6" s="105" t="str">
        <x:v>0–3 meses</x:v>
      </x:c>
      <x:c r="B6" s="105" t="str">
        <x:v>Prestadores verificados ativos</x:v>
      </x:c>
      <x:c r="C6" s="105" t="str">
        <x:v>Perfis aprovados com disponibilidade recente</x:v>
      </x:c>
      <x:c r="D6" s="105" t="str">
        <x:v>Produto + operação</x:v>
      </x:c>
      <x:c r="E6" s="105" t="str">
        <x:v>Semanal</x:v>
      </x:c>
      <x:c r="F6" s="106"/>
      <x:c r="G6" s="106"/>
      <x:c r="H6" s="105" t="str">
        <x:v>A medir</x:v>
      </x:c>
    </x:row>
    <x:row r="7">
      <x:c r="A7" s="105" t="str">
        <x:v>0–3 meses</x:v>
      </x:c>
      <x:c r="B7" s="105" t="str">
        <x:v>Cobertura por categoria</x:v>
      </x:c>
      <x:c r="C7" s="105" t="str">
        <x:v>Categorias com oferta mínima útil por microterritório</x:v>
      </x:c>
      <x:c r="D7" s="105" t="str">
        <x:v>Produto</x:v>
      </x:c>
      <x:c r="E7" s="105" t="str">
        <x:v>Semanal</x:v>
      </x:c>
      <x:c r="F7" s="106"/>
      <x:c r="G7" s="106"/>
      <x:c r="H7" s="105" t="str">
        <x:v>A definir</x:v>
      </x:c>
    </x:row>
    <x:row r="8">
      <x:c r="A8" s="105" t="str">
        <x:v>0–3 meses</x:v>
      </x:c>
      <x:c r="B8" s="105" t="str">
        <x:v>Tempo de resposta</x:v>
      </x:c>
      <x:c r="C8" s="105" t="str">
        <x:v>Mediana entre pedido e primeira resposta válida</x:v>
      </x:c>
      <x:c r="D8" s="105" t="str">
        <x:v>Eventos do produto</x:v>
      </x:c>
      <x:c r="E8" s="105" t="str">
        <x:v>Semanal</x:v>
      </x:c>
      <x:c r="F8" s="106"/>
      <x:c r="G8" s="106"/>
      <x:c r="H8" s="105" t="str">
        <x:v>A instrumentar</x:v>
      </x:c>
    </x:row>
    <x:row r="9">
      <x:c r="A9" s="105" t="str">
        <x:v>4–9 meses</x:v>
      </x:c>
      <x:c r="B9" s="105" t="str">
        <x:v>Taxa pedido → resposta</x:v>
      </x:c>
      <x:c r="C9" s="105" t="str">
        <x:v>Pedidos com pelo menos uma resposta válida ÷ pedidos</x:v>
      </x:c>
      <x:c r="D9" s="105" t="str">
        <x:v>Eventos do produto</x:v>
      </x:c>
      <x:c r="E9" s="105" t="str">
        <x:v>Semanal</x:v>
      </x:c>
      <x:c r="F9" s="106"/>
      <x:c r="G9" s="106"/>
      <x:c r="H9" s="105" t="str">
        <x:v>A instrumentar</x:v>
      </x:c>
    </x:row>
    <x:row r="10">
      <x:c r="A10" s="105" t="str">
        <x:v>4–9 meses</x:v>
      </x:c>
      <x:c r="B10" s="105" t="str">
        <x:v>Taxa resposta → contratação</x:v>
      </x:c>
      <x:c r="C10" s="105" t="str">
        <x:v>Contratações confirmadas ÷ pedidos respondidos</x:v>
      </x:c>
      <x:c r="D10" s="105" t="str">
        <x:v>Produto + validação</x:v>
      </x:c>
      <x:c r="E10" s="105" t="str">
        <x:v>Mensal</x:v>
      </x:c>
      <x:c r="F10" s="106"/>
      <x:c r="G10" s="106"/>
      <x:c r="H10" s="105" t="str">
        <x:v>A medir</x:v>
      </x:c>
    </x:row>
    <x:row r="11">
      <x:c r="A11" s="105" t="str">
        <x:v>4–9 meses</x:v>
      </x:c>
      <x:c r="B11" s="105" t="str">
        <x:v>Conversão para assinatura</x:v>
      </x:c>
      <x:c r="C11" s="105" t="str">
        <x:v>Prestadores pagantes ÷ prestadores elegíveis</x:v>
      </x:c>
      <x:c r="D11" s="105" t="str">
        <x:v>Cobrança</x:v>
      </x:c>
      <x:c r="E11" s="105" t="str">
        <x:v>Mensal</x:v>
      </x:c>
      <x:c r="F11" s="106"/>
      <x:c r="G11" s="106"/>
      <x:c r="H11" s="105" t="str">
        <x:v>A medir</x:v>
      </x:c>
    </x:row>
    <x:row r="12">
      <x:c r="A12" s="105" t="str">
        <x:v>4–9 meses</x:v>
      </x:c>
      <x:c r="B12" s="105" t="str">
        <x:v>Churn de prestadores</x:v>
      </x:c>
      <x:c r="C12" s="105" t="str">
        <x:v>Cancelamentos ÷ base pagante inicial</x:v>
      </x:c>
      <x:c r="D12" s="105" t="str">
        <x:v>Cobrança</x:v>
      </x:c>
      <x:c r="E12" s="105" t="str">
        <x:v>Mensal</x:v>
      </x:c>
      <x:c r="F12" s="106"/>
      <x:c r="G12" s="106"/>
      <x:c r="H12" s="105" t="str">
        <x:v>A medir</x:v>
      </x:c>
    </x:row>
    <x:row r="13">
      <x:c r="A13" s="105" t="str">
        <x:v>10–18 meses</x:v>
      </x:c>
      <x:c r="B13" s="105" t="str">
        <x:v>Recorrência B2C</x:v>
      </x:c>
      <x:c r="C13" s="105" t="str">
        <x:v>Usuários que criam novo pedido em janela definida</x:v>
      </x:c>
      <x:c r="D13" s="105" t="str">
        <x:v>Eventos do produto</x:v>
      </x:c>
      <x:c r="E13" s="105" t="str">
        <x:v>Mensal</x:v>
      </x:c>
      <x:c r="F13" s="106"/>
      <x:c r="G13" s="106"/>
      <x:c r="H13" s="105" t="str">
        <x:v>A definir</x:v>
      </x:c>
    </x:row>
    <x:row r="14">
      <x:c r="A14" s="105" t="str">
        <x:v>10–18 meses</x:v>
      </x:c>
      <x:c r="B14" s="105" t="str">
        <x:v>MRR comprovado</x:v>
      </x:c>
      <x:c r="C14" s="105" t="str">
        <x:v>Receita recorrente cobrada e líquida de estornos</x:v>
      </x:c>
      <x:c r="D14" s="105" t="str">
        <x:v>Financeiro</x:v>
      </x:c>
      <x:c r="E14" s="105" t="str">
        <x:v>Mensal</x:v>
      </x:c>
      <x:c r="F14" s="106"/>
      <x:c r="G14" s="106"/>
      <x:c r="H14" s="105" t="str">
        <x:v>Sem dado</x:v>
      </x:c>
    </x:row>
    <x:row r="15">
      <x:c r="A15" s="105" t="str">
        <x:v>10–18 meses</x:v>
      </x:c>
      <x:c r="B15" s="105" t="str">
        <x:v>Liquidez por microterritório</x:v>
      </x:c>
      <x:c r="C15" s="105" t="str">
        <x:v>Pedidos atendidos com qualidade e SLA mínimo</x:v>
      </x:c>
      <x:c r="D15" s="105" t="str">
        <x:v>Produto + operação</x:v>
      </x:c>
      <x:c r="E15" s="105" t="str">
        <x:v>Mensal</x:v>
      </x:c>
      <x:c r="F15" s="106"/>
      <x:c r="G15" s="106"/>
      <x:c r="H15" s="105" t="str">
        <x:v>A definir</x:v>
      </x:c>
    </x:row>
    <x:row r="18">
      <x:c r="A18" s="130" t="str">
        <x:v>Metas numéricas devem ser aprovadas após baseline do piloto. O deck não atribui números inventados a tração, retenção, CAC ou conversão.</x:v>
      </x:c>
      <x:c r="B18" s="131"/>
      <x:c r="C18" s="131"/>
      <x:c r="D18" s="131"/>
      <x:c r="E18" s="131"/>
      <x:c r="F18" s="131"/>
      <x:c r="G18" s="131"/>
      <x:c r="H18" s="132"/>
    </x:row>
    <x:row r="19">
      <x:c r="A19" s="133"/>
      <x:c r="B19" s="134"/>
      <x:c r="C19" s="134"/>
      <x:c r="D19" s="134"/>
      <x:c r="E19" s="134"/>
      <x:c r="F19" s="134"/>
      <x:c r="G19" s="134"/>
      <x:c r="H19" s="135"/>
    </x:row>
    <x:row r="20">
      <x:c r="A20" s="136"/>
      <x:c r="B20" s="137"/>
      <x:c r="C20" s="137"/>
      <x:c r="D20" s="137"/>
      <x:c r="E20" s="137"/>
      <x:c r="F20" s="137"/>
      <x:c r="G20" s="137"/>
      <x:c r="H20" s="138"/>
    </x:row>
  </x:sheetData>
  <x:mergeCells>
    <x:mergeCell ref="A1:H2"/>
    <x:mergeCell ref="A3:H3"/>
    <x:mergeCell ref="A18:H2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0" hidden="0" customWidth="1"/>
    <x:col min="3" max="3" width="15" hidden="0" customWidth="1"/>
    <x:col min="4" max="4" width="15" hidden="0" customWidth="1"/>
    <x:col min="5" max="5" width="22" hidden="0" customWidth="1"/>
    <x:col min="6" max="6" width="48" hidden="0" customWidth="1"/>
    <x:col min="7" max="7" width="38" hidden="0" customWidth="1"/>
    <x:col min="8" max="8" width="16" hidden="0" customWidth="1"/>
  </x:cols>
  <x:sheetData>
    <x:row r="1">
      <x:c r="A1" s="91" t="str">
        <x:v>Riscos e gates de prontidão</x:v>
      </x:c>
      <x:c r="B1" s="91"/>
      <x:c r="C1" s="91"/>
      <x:c r="D1" s="91"/>
      <x:c r="E1" s="91"/>
      <x:c r="F1" s="91"/>
      <x:c r="G1" s="91"/>
      <x:c r="H1" s="91"/>
    </x:row>
    <x:row r="2">
      <x:c r="A2" s="91"/>
      <x:c r="B2" s="91"/>
      <x:c r="C2" s="91"/>
      <x:c r="D2" s="91"/>
      <x:c r="E2" s="91"/>
      <x:c r="F2" s="91"/>
      <x:c r="G2" s="91"/>
      <x:c r="H2" s="91"/>
    </x:row>
    <x:row r="3">
      <x:c r="A3" s="95" t="str">
        <x:v>Síntese para investidores sem expor detalhes exploráveis de segurança.</x:v>
      </x:c>
      <x:c r="B3" s="95"/>
      <x:c r="C3" s="95"/>
      <x:c r="D3" s="95"/>
      <x:c r="E3" s="95"/>
      <x:c r="F3" s="95"/>
      <x:c r="G3" s="95"/>
      <x:c r="H3" s="95"/>
    </x:row>
    <x:row r="5">
      <x:c r="A5" s="100" t="str">
        <x:v>Risco</x:v>
      </x:c>
      <x:c r="B5" s="100" t="str">
        <x:v>Categoria</x:v>
      </x:c>
      <x:c r="C5" s="100" t="str">
        <x:v>Probabilidade</x:v>
      </x:c>
      <x:c r="D5" s="100" t="str">
        <x:v>Impacto</x:v>
      </x:c>
      <x:c r="E5" s="100" t="str">
        <x:v>Gate</x:v>
      </x:c>
      <x:c r="F5" s="100" t="str">
        <x:v>Mitigação</x:v>
      </x:c>
      <x:c r="G5" s="100" t="str">
        <x:v>Evidência requerida</x:v>
      </x:c>
      <x:c r="H5" s="100" t="str">
        <x:v>Status</x:v>
      </x:c>
    </x:row>
    <x:row r="6">
      <x:c r="A6" s="105" t="str">
        <x:v>Lançar com controles incompletos</x:v>
      </x:c>
      <x:c r="B6" s="105" t="str">
        <x:v>Produto + segurança</x:v>
      </x:c>
      <x:c r="C6" s="105" t="str">
        <x:v>Alta</x:v>
      </x:c>
      <x:c r="D6" s="105" t="str">
        <x:v>Crítico</x:v>
      </x:c>
      <x:c r="E6" s="105" t="str">
        <x:v>Bloqueia lançamento</x:v>
      </x:c>
      <x:c r="F6" s="105" t="str">
        <x:v>Corrigir acesso, dados, pagamentos e observabilidade</x:v>
      </x:c>
      <x:c r="G6" s="105" t="str">
        <x:v>Testes independentes e checklist aprovado</x:v>
      </x:c>
      <x:c r="H6" s="105" t="str">
        <x:v>Aberto</x:v>
      </x:c>
    </x:row>
    <x:row r="7">
      <x:c r="A7" s="105" t="str">
        <x:v>Oferta dispersa</x:v>
      </x:c>
      <x:c r="B7" s="105" t="str">
        <x:v>Liquidez</x:v>
      </x:c>
      <x:c r="C7" s="105" t="str">
        <x:v>Alta</x:v>
      </x:c>
      <x:c r="D7" s="105" t="str">
        <x:v>Alto</x:v>
      </x:c>
      <x:c r="E7" s="105" t="str">
        <x:v>Bloqueia expansão</x:v>
      </x:c>
      <x:c r="F7" s="105" t="str">
        <x:v>Foco em categorias e microterritório</x:v>
      </x:c>
      <x:c r="G7" s="105" t="str">
        <x:v>SLA, cobertura e resposta por coorte</x:v>
      </x:c>
      <x:c r="H7" s="105" t="str">
        <x:v>A validar</x:v>
      </x:c>
    </x:row>
    <x:row r="8">
      <x:c r="A8" s="105" t="str">
        <x:v>Baixa disposição a pagar</x:v>
      </x:c>
      <x:c r="B8" s="105" t="str">
        <x:v>Comercial</x:v>
      </x:c>
      <x:c r="C8" s="105" t="str">
        <x:v>Média</x:v>
      </x:c>
      <x:c r="D8" s="105" t="str">
        <x:v>Alto</x:v>
      </x:c>
      <x:c r="E8" s="105" t="str">
        <x:v>Bloqueia escala B2B</x:v>
      </x:c>
      <x:c r="F8" s="105" t="str">
        <x:v>Pilotos de preço e proposta de valor</x:v>
      </x:c>
      <x:c r="G8" s="105" t="str">
        <x:v>Conversão, retenção e entrevistas</x:v>
      </x:c>
      <x:c r="H8" s="105" t="str">
        <x:v>A validar</x:v>
      </x:c>
    </x:row>
    <x:row r="9">
      <x:c r="A9" s="105" t="str">
        <x:v>Confusão de planos/preços</x:v>
      </x:c>
      <x:c r="B9" s="105" t="str">
        <x:v>Produto + receita</x:v>
      </x:c>
      <x:c r="C9" s="105" t="str">
        <x:v>Alta</x:v>
      </x:c>
      <x:c r="D9" s="105" t="str">
        <x:v>Alto</x:v>
      </x:c>
      <x:c r="E9" s="105" t="str">
        <x:v>Bloqueia cobrança</x:v>
      </x:c>
      <x:c r="F9" s="105" t="str">
        <x:v>Unificar catálogo, chaves e regras</x:v>
      </x:c>
      <x:c r="G9" s="105" t="str">
        <x:v>Teste ponta a ponta + reconciliação</x:v>
      </x:c>
      <x:c r="H9" s="105" t="str">
        <x:v>Aberto</x:v>
      </x:c>
    </x:row>
    <x:row r="10">
      <x:c r="A10" s="105" t="str">
        <x:v>Economia unitária desconhecida</x:v>
      </x:c>
      <x:c r="B10" s="105" t="str">
        <x:v>Financeiro</x:v>
      </x:c>
      <x:c r="C10" s="105" t="str">
        <x:v>Alta</x:v>
      </x:c>
      <x:c r="D10" s="105" t="str">
        <x:v>Alto</x:v>
      </x:c>
      <x:c r="E10" s="105" t="str">
        <x:v>Bloqueia captação baseada em retorno</x:v>
      </x:c>
      <x:c r="F10" s="105" t="str">
        <x:v>Instrumentar CAC, churn e margem</x:v>
      </x:c>
      <x:c r="G10" s="105" t="str">
        <x:v>Coortes pagantes</x:v>
      </x:c>
      <x:c r="H10" s="105" t="str">
        <x:v>Sem dado</x:v>
      </x:c>
    </x:row>
    <x:row r="11">
      <x:c r="A11" s="105" t="str">
        <x:v>Privacidade e LGPD</x:v>
      </x:c>
      <x:c r="B11" s="105" t="str">
        <x:v>Compliance</x:v>
      </x:c>
      <x:c r="C11" s="105" t="str">
        <x:v>Média</x:v>
      </x:c>
      <x:c r="D11" s="105" t="str">
        <x:v>Crítico</x:v>
      </x:c>
      <x:c r="E11" s="105" t="str">
        <x:v>Bloqueia operação sensível</x:v>
      </x:c>
      <x:c r="F11" s="105" t="str">
        <x:v>Mapeamento de dados, bases legais e resposta a incidentes</x:v>
      </x:c>
      <x:c r="G11" s="105" t="str">
        <x:v>DPIA/checklist jurídico</x:v>
      </x:c>
      <x:c r="H11" s="105" t="str">
        <x:v>Aberto</x:v>
      </x:c>
    </x:row>
    <x:row r="12">
      <x:c r="A12" s="105" t="str">
        <x:v>Impacto social não medido</x:v>
      </x:c>
      <x:c r="B12" s="105" t="str">
        <x:v>Impacto</x:v>
      </x:c>
      <x:c r="C12" s="105" t="str">
        <x:v>Média</x:v>
      </x:c>
      <x:c r="D12" s="105" t="str">
        <x:v>Médio</x:v>
      </x:c>
      <x:c r="E12" s="105" t="str">
        <x:v>Bloqueia alegações</x:v>
      </x:c>
      <x:c r="F12" s="105" t="str">
        <x:v>Definir indicadores e linha de base</x:v>
      </x:c>
      <x:c r="G12" s="105" t="str">
        <x:v>Metodologia e evidências</x:v>
      </x:c>
      <x:c r="H12" s="105" t="str">
        <x:v>A validar</x:v>
      </x:c>
    </x:row>
    <x:row r="15">
      <x:c r="A15" s="130" t="str">
        <x:v>A auditoria técnica recomenda VALIDAR ANTES DE CAPTAR. Os detalhes de vulnerabilidade permanecem fora do material público; investidores podem receber evidências de correção no data room controlado.</x:v>
      </x:c>
      <x:c r="B15" s="131"/>
      <x:c r="C15" s="131"/>
      <x:c r="D15" s="131"/>
      <x:c r="E15" s="131"/>
      <x:c r="F15" s="131"/>
      <x:c r="G15" s="131"/>
      <x:c r="H15" s="132"/>
    </x:row>
    <x:row r="16">
      <x:c r="A16" s="133"/>
      <x:c r="B16" s="134"/>
      <x:c r="C16" s="134"/>
      <x:c r="D16" s="134"/>
      <x:c r="E16" s="134"/>
      <x:c r="F16" s="134"/>
      <x:c r="G16" s="134"/>
      <x:c r="H16" s="135"/>
    </x:row>
    <x:row r="17">
      <x:c r="A17" s="133"/>
      <x:c r="B17" s="134"/>
      <x:c r="C17" s="134"/>
      <x:c r="D17" s="134"/>
      <x:c r="E17" s="134"/>
      <x:c r="F17" s="134"/>
      <x:c r="G17" s="134"/>
      <x:c r="H17" s="135"/>
    </x:row>
    <x:row r="18">
      <x:c r="A18" s="136"/>
      <x:c r="B18" s="137"/>
      <x:c r="C18" s="137"/>
      <x:c r="D18" s="137"/>
      <x:c r="E18" s="137"/>
      <x:c r="F18" s="137"/>
      <x:c r="G18" s="137"/>
      <x:c r="H18" s="138"/>
    </x:row>
  </x:sheetData>
  <x:mergeCells>
    <x:mergeCell ref="A1:H2"/>
    <x:mergeCell ref="A3:H3"/>
    <x:mergeCell ref="A15:H18"/>
  </x:mergeCells>
  <x:conditionalFormatting sqref="H6:H12">
    <x:cfRule type="containsText" dxfId="0" priority="1" operator="containsText" text="Aberto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5" hidden="0" customWidth="1"/>
    <x:col min="3" max="3" width="24" hidden="0" customWidth="1"/>
    <x:col min="4" max="4" width="38" hidden="0" customWidth="1"/>
    <x:col min="5" max="5" width="36" hidden="0" customWidth="1"/>
    <x:col min="6" max="6" width="36" hidden="0" customWidth="1"/>
  </x:cols>
  <x:sheetData>
    <x:row r="1">
      <x:c r="A1" s="91" t="str">
        <x:v>Fontes e classificação de evidências</x:v>
      </x:c>
      <x:c r="B1" s="91"/>
      <x:c r="C1" s="91"/>
      <x:c r="D1" s="91"/>
      <x:c r="E1" s="91"/>
      <x:c r="F1" s="91"/>
    </x:row>
    <x:row r="2">
      <x:c r="A2" s="91"/>
      <x:c r="B2" s="91"/>
      <x:c r="C2" s="91"/>
      <x:c r="D2" s="91"/>
      <x:c r="E2" s="91"/>
      <x:c r="F2" s="91"/>
    </x:row>
    <x:row r="3">
      <x:c r="A3" s="95" t="str">
        <x:v>A apresentação oficial prevalece em conflitos estratégicos.</x:v>
      </x:c>
      <x:c r="B3" s="95"/>
      <x:c r="C3" s="95"/>
      <x:c r="D3" s="95"/>
      <x:c r="E3" s="95"/>
      <x:c r="F3" s="95"/>
    </x:row>
    <x:row r="5">
      <x:c r="A5" s="100" t="str">
        <x:v>ID</x:v>
      </x:c>
      <x:c r="B5" s="100" t="str">
        <x:v>Fonte</x:v>
      </x:c>
      <x:c r="C5" s="100" t="str">
        <x:v>Tipo</x:v>
      </x:c>
      <x:c r="D5" s="100" t="str">
        <x:v>Uso</x:v>
      </x:c>
      <x:c r="E5" s="100" t="str">
        <x:v>Limitação</x:v>
      </x:c>
      <x:c r="F5" s="100" t="str">
        <x:v>Referência</x:v>
      </x:c>
    </x:row>
    <x:row r="6">
      <x:c r="A6" s="105" t="str">
        <x:v>S01</x:v>
      </x:c>
      <x:c r="B6" s="105" t="str">
        <x:v>Trancoso_Resolve_Tese_Investidores.pptx</x:v>
      </x:c>
      <x:c r="C6" s="105" t="str">
        <x:v>Fonte estratégica principal</x:v>
      </x:c>
      <x:c r="D6" s="105" t="str">
        <x:v>Tese, produto, cliente, usuário, preços e plano</x:v>
      </x:c>
      <x:c r="E6" s="105" t="str">
        <x:v>Não comprova tração</x:v>
      </x:c>
      <x:c r="F6" s="105" t="str">
        <x:v>Anexo oficial</x:v>
      </x:c>
    </x:row>
    <x:row r="7">
      <x:c r="A7" s="105" t="str">
        <x:v>S02</x:v>
      </x:c>
      <x:c r="B7" s="105" t="str">
        <x:v>AUDITORIATECNICACOMPLETA 25 JULHO TRANCOSO RESOLVE.md</x:v>
      </x:c>
      <x:c r="C7" s="105" t="str">
        <x:v>Auditoria técnica</x:v>
      </x:c>
      <x:c r="D7" s="105" t="str">
        <x:v>Riscos, prontidão e gates</x:v>
      </x:c>
      <x:c r="E7" s="105" t="str">
        <x:v>Fotografia técnica do material auditado</x:v>
      </x:c>
      <x:c r="F7" s="105" t="str">
        <x:v>Anexo oficial</x:v>
      </x:c>
    </x:row>
    <x:row r="8">
      <x:c r="A8" s="105" t="str">
        <x:v>S03</x:v>
      </x:c>
      <x:c r="B8" s="105" t="str">
        <x:v>DEEP_DISCOVERY 25 DE JULHO TRANCOSO RESOLVE.md</x:v>
      </x:c>
      <x:c r="C8" s="105" t="str">
        <x:v>Descoberta de produto</x:v>
      </x:c>
      <x:c r="D8" s="105" t="str">
        <x:v>Contexto funcional e hipóteses</x:v>
      </x:c>
      <x:c r="E8" s="105" t="str">
        <x:v>Não substitui métricas de produção</x:v>
      </x:c>
      <x:c r="F8" s="105" t="str">
        <x:v>Anexo oficial</x:v>
      </x:c>
    </x:row>
    <x:row r="9">
      <x:c r="A9" s="105" t="str">
        <x:v>S04</x:v>
      </x:c>
      <x:c r="B9" s="105" t="str">
        <x:v>INVENTARIOTECNICO 25 JULHO TRANCOSO RESOLVE.md</x:v>
      </x:c>
      <x:c r="C9" s="105" t="str">
        <x:v>Inventário técnico</x:v>
      </x:c>
      <x:c r="D9" s="105" t="str">
        <x:v>Stack, funções e superfícies</x:v>
      </x:c>
      <x:c r="E9" s="105" t="str">
        <x:v>Conflito de contagem com auditoria</x:v>
      </x:c>
      <x:c r="F9" s="105" t="str">
        <x:v>Anexo oficial</x:v>
      </x:c>
    </x:row>
    <x:row r="10">
      <x:c r="A10" s="105" t="str">
        <x:v>S05</x:v>
      </x:c>
      <x:c r="B10" s="105" t="str">
        <x:v>Texto colado(3).txt</x:v>
      </x:c>
      <x:c r="C10" s="105" t="str">
        <x:v>Regras de execução</x:v>
      </x:c>
      <x:c r="D10" s="105" t="str">
        <x:v>Prudência, entregáveis e classificação</x:v>
      </x:c>
      <x:c r="E10" s="105" t="str">
        <x:v>Não é evidência de mercado</x:v>
      </x:c>
      <x:c r="F10" s="105" t="str">
        <x:v>Anexo oficial</x:v>
      </x:c>
    </x:row>
    <x:row r="11">
      <x:c r="A11" s="105" t="str">
        <x:v>S06</x:v>
      </x:c>
      <x:c r="B11" s="105" t="str">
        <x:v>Prefeitura de Porto Seguro</x:v>
      </x:c>
      <x:c r="C11" s="105" t="str">
        <x:v>Fonte externa</x:v>
      </x:c>
      <x:c r="D11" s="105" t="str">
        <x:v>Contexto regional 2026</x:v>
      </x:c>
      <x:c r="E11" s="105" t="str">
        <x:v>Não é tração da empresa</x:v>
      </x:c>
      <x:c r="F11" s="105" t="str">
        <x:v>portoseguro.ba.gov.br</x:v>
      </x:c>
    </x:row>
    <x:row r="12">
      <x:c r="A12" s="105" t="str">
        <x:v>S07</x:v>
      </x:c>
      <x:c r="B12" s="105" t="str">
        <x:v>SETUR Bahia</x:v>
      </x:c>
      <x:c r="C12" s="105" t="str">
        <x:v>Fonte externa</x:v>
      </x:c>
      <x:c r="D12" s="105" t="str">
        <x:v>Contexto regional 2025</x:v>
      </x:c>
      <x:c r="E12" s="105" t="str">
        <x:v>Não é tração da empresa</x:v>
      </x:c>
      <x:c r="F12" s="105" t="str">
        <x:v>ba.gov.br/turismo</x:v>
      </x:c>
    </x:row>
    <x:row r="13">
      <x:c r="A13" s="105" t="str">
        <x:v>S08</x:v>
      </x:c>
      <x:c r="B13" s="105" t="str">
        <x:v>GetNinjas / Triider / concierge local</x:v>
      </x:c>
      <x:c r="C13" s="105" t="str">
        <x:v>Fontes externas</x:v>
      </x:c>
      <x:c r="D13" s="105" t="str">
        <x:v>Comparação competitiva</x:v>
      </x:c>
      <x:c r="E13" s="105" t="str">
        <x:v>Oferta pode mudar</x:v>
      </x:c>
      <x:c r="F13" s="105" t="str">
        <x:v>Sites oficiais</x:v>
      </x:c>
    </x:row>
    <x:row r="14">
      <x:c r="A14" s="105" t="str">
        <x:v>S09</x:v>
      </x:c>
      <x:c r="B14" s="105" t="str">
        <x:v>LGPD / CVM</x:v>
      </x:c>
      <x:c r="C14" s="105" t="str">
        <x:v>Fontes normativas</x:v>
      </x:c>
      <x:c r="D14" s="105" t="str">
        <x:v>Gates jurídicos e captação</x:v>
      </x:c>
      <x:c r="E14" s="105" t="str">
        <x:v>Exige aconselhamento jurídico</x:v>
      </x:c>
      <x:c r="F14" s="105" t="str">
        <x:v>planalto.gov.br / gov.br/cvm</x:v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15" hidden="0" customWidth="1"/>
    <x:col min="5" max="5" width="35" hidden="0" customWidth="1"/>
  </x:cols>
  <x:sheetData>
    <x:row r="1">
      <x:c r="A1" s="91" t="str">
        <x:v>Controles de integridade do modelo</x:v>
      </x:c>
      <x:c r="B1" s="91"/>
      <x:c r="C1" s="91"/>
      <x:c r="D1" s="91"/>
      <x:c r="E1" s="91"/>
    </x:row>
    <x:row r="2">
      <x:c r="A2" s="91"/>
      <x:c r="B2" s="91"/>
      <x:c r="C2" s="91"/>
      <x:c r="D2" s="91"/>
      <x:c r="E2" s="91"/>
    </x:row>
    <x:row r="3">
      <x:c r="A3" s="95" t="str">
        <x:v>Todos os checks devem permanecer OK antes de compartilhar.</x:v>
      </x:c>
      <x:c r="B3" s="95"/>
      <x:c r="C3" s="95"/>
      <x:c r="D3" s="95"/>
      <x:c r="E3" s="95"/>
    </x:row>
    <x:row r="5">
      <x:c r="A5" s="100" t="str">
        <x:v>Check</x:v>
      </x:c>
      <x:c r="B5" s="100" t="str">
        <x:v>Resultado</x:v>
      </x:c>
      <x:c r="C5" s="100" t="str">
        <x:v>Esperado</x:v>
      </x:c>
      <x:c r="D5" s="100" t="str">
        <x:v>Status</x:v>
      </x:c>
      <x:c r="E5" s="100" t="str">
        <x:v>Observação</x:v>
      </x:c>
    </x:row>
    <x:row r="6">
      <x:c r="A6" s="105" t="str">
        <x:v>Preço Fundador preservado</x:v>
      </x:c>
      <x:c r="B6" s="155" t="n">
        <x:f>Premissas!C6</x:f>
        <x:v>19.9</x:v>
      </x:c>
      <x:c r="C6" s="156" t="n">
        <x:v>19.9</x:v>
      </x:c>
      <x:c r="D6" s="105" t="str">
        <x:f>IF(B6=C6,"OK","REVISAR")</x:f>
        <x:v>OK</x:v>
      </x:c>
      <x:c r="E6" s="105" t="str">
        <x:v>Hipótese, não resultado</x:v>
      </x:c>
    </x:row>
    <x:row r="7">
      <x:c r="A7" s="105" t="str">
        <x:v>Preço Profissional preservado</x:v>
      </x:c>
      <x:c r="B7" s="155" t="n">
        <x:f>Premissas!C7</x:f>
        <x:v>59</x:v>
      </x:c>
      <x:c r="C7" s="156" t="n">
        <x:v>59</x:v>
      </x:c>
      <x:c r="D7" s="105" t="str">
        <x:f>IF(B7=C7,"OK","REVISAR")</x:f>
        <x:v>OK</x:v>
      </x:c>
      <x:c r="E7" s="105" t="str">
        <x:v>Hipótese, não resultado</x:v>
      </x:c>
    </x:row>
    <x:row r="8">
      <x:c r="A8" s="105" t="str">
        <x:v>MRR ilustrativo 500 × 59</x:v>
      </x:c>
      <x:c r="B8" s="140" t="n">
        <x:f>Premissas!C10*Premissas!C7</x:f>
        <x:v>29500</x:v>
      </x:c>
      <x:c r="C8" s="146" t="n">
        <x:v>29500</x:v>
      </x:c>
      <x:c r="D8" s="105" t="str">
        <x:f>IF(B8=C8,"OK","REVISAR")</x:f>
        <x:v>OK</x:v>
      </x:c>
      <x:c r="E8" s="105" t="str">
        <x:v>Cenário ilustrativo</x:v>
      </x:c>
    </x:row>
    <x:row r="9">
      <x:c r="A9" s="105" t="str">
        <x:v>ARR ilustrativo MRR × 12</x:v>
      </x:c>
      <x:c r="B9" s="140" t="n">
        <x:f>B8*12</x:f>
        <x:v>354000</x:v>
      </x:c>
      <x:c r="C9" s="146" t="n">
        <x:v>354000</x:v>
      </x:c>
      <x:c r="D9" s="105" t="str">
        <x:f>IF(B9=C9,"OK","REVISAR")</x:f>
        <x:v>OK</x:v>
      </x:c>
      <x:c r="E9" s="105" t="str">
        <x:v>Cenário ilustrativo</x:v>
      </x:c>
    </x:row>
    <x:row r="10">
      <x:c r="A10" s="105" t="str">
        <x:v>Uso recomendado soma 100%</x:v>
      </x:c>
      <x:c r="B10" s="157" t="n">
        <x:f>SUM(Uso_de_Recursos!B6:B8)</x:f>
        <x:v>1</x:v>
      </x:c>
      <x:c r="C10" s="145" t="n">
        <x:v>1</x:v>
      </x:c>
      <x:c r="D10" s="105" t="str">
        <x:f>IF(B10=C10,"OK","REVISAR")</x:f>
        <x:v>OK</x:v>
      </x:c>
      <x:c r="E10" s="105" t="str">
        <x:v>Recomendação</x:v>
      </x:c>
    </x:row>
    <x:row r="11">
      <x:c r="A11" s="105" t="str">
        <x:v>Camada transacional desabilitada</x:v>
      </x:c>
      <x:c r="B11" s="139" t="str">
        <x:f>Premissas!F8</x:f>
        <x:v>Desabilitada</x:v>
      </x:c>
      <x:c r="C11" s="105" t="str">
        <x:v>Desabilitada</x:v>
      </x:c>
      <x:c r="D11" s="105" t="str">
        <x:f>IF(B11=C11,"OK","REVISAR")</x:f>
        <x:v>OK</x:v>
      </x:c>
      <x:c r="E11" s="105" t="str">
        <x:v>Até gates de controle</x:v>
      </x:c>
    </x:row>
    <x:row r="12">
      <x:c r="A12" s="105" t="str">
        <x:v>Retorno pendente sem entradas</x:v>
      </x:c>
      <x:c r="B12" s="139" t="str">
        <x:f>IF(COUNT(Premissas!C12:C15)&lt;4,"PENDENTE","CALCULADO")</x:f>
        <x:v>PENDENTE</x:v>
      </x:c>
      <x:c r="C12" s="105" t="str">
        <x:v>PENDENTE</x:v>
      </x:c>
      <x:c r="D12" s="105" t="str">
        <x:f>IF(B12=C12,"OK","REVISAR")</x:f>
        <x:v>OK</x:v>
      </x:c>
      <x:c r="E12" s="105" t="str">
        <x:v>Sem promessa de retorno</x:v>
      </x:c>
    </x:row>
  </x:sheetData>
  <x:mergeCells>
    <x:mergeCell ref="A1:E2"/>
    <x:mergeCell ref="A3:E3"/>
  </x:mergeCells>
  <x:conditionalFormatting sqref="D6:D12">
    <x:cfRule type="containsText" dxfId="1" priority="1" operator="containsText" text="OK"/>
    <x:cfRule type="containsText" dxfId="2" priority="2" operator="containsText" text="REVISAR"/>
  </x:conditionalFormatting>
  <x:pageMargins left="0.7" right="0.7" top="0.75" bottom="0.75" header="0.3" footer="0.3"/>
</x:worksheet>
</file>